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'Лист3'!$A$6:$H$442</definedName>
  </definedNames>
  <calcPr fullCalcOnLoad="1"/>
</workbook>
</file>

<file path=xl/sharedStrings.xml><?xml version="1.0" encoding="utf-8"?>
<sst xmlns="http://schemas.openxmlformats.org/spreadsheetml/2006/main" count="1081" uniqueCount="442">
  <si>
    <t>Наименование кода</t>
  </si>
  <si>
    <t>2016год</t>
  </si>
  <si>
    <t>2017год</t>
  </si>
  <si>
    <t xml:space="preserve">Расходы на  обеспечение функций муниципальных органов </t>
  </si>
  <si>
    <t xml:space="preserve">Муниципальная программа  МО  "Эффективное  муниципальное  управление" </t>
  </si>
  <si>
    <t>Муниципальная программа  МО "Социальная поддержка населения"</t>
  </si>
  <si>
    <t>Подпрограмма "Доступная среда"</t>
  </si>
  <si>
    <t>Муниципальная программа "Развитие  культуры"</t>
  </si>
  <si>
    <t>Подпрограмма "Развитие дошкольного образования"</t>
  </si>
  <si>
    <t>Подпрограмма "Развитие общего образования"</t>
  </si>
  <si>
    <t>Всего расходов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</si>
  <si>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</si>
  <si>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 xml:space="preserve">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 </t>
  </si>
  <si>
    <t>Расходы на уплату членских взносов в Ассоциацию муниципальных образований Калининградской области</t>
  </si>
  <si>
    <t>Проведение ремонта автомобильных дорог  общего пользования муниципального значения</t>
  </si>
  <si>
    <t xml:space="preserve">Муниципальная программа "Развитие жилищно-коммунального хозяйства " </t>
  </si>
  <si>
    <t>Проведение социально значимых мероприятий в сфере культуры</t>
  </si>
  <si>
    <t xml:space="preserve">Глава МО "Зеленоградский городской округ" </t>
  </si>
  <si>
    <t>Муниципальная программа МО "Развитие образования в муниципальном образовании Зеленоградский городской округ"</t>
  </si>
  <si>
    <t>Подпрограмма " Совершенствование мер  социальной поддержки  отдельных категория граждан"</t>
  </si>
  <si>
    <t>Предоставление   муниципальных гарантий  муниципальным служащим  в соответствии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район"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</si>
  <si>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 вознаграждения приемным родителям и патронатным воспитателям</t>
  </si>
  <si>
    <t>Адаптация  учреждений   обслуживающих население  доступности для инвалидов.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</si>
  <si>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</si>
  <si>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</si>
  <si>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</si>
  <si>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</si>
  <si>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городской округ"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</si>
  <si>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</si>
  <si>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>Предоставление ежемесячных выплат почетным гражданам  муниципального образования "Зеленоградский городской округ"  в соответствии решением районного Совета депутатов от 30.01.2004г. №304</t>
  </si>
  <si>
    <t xml:space="preserve"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район" от 12.01.2011г. №10 "Об организации работ по оказанию адресной помощи населению "Зеленоградского района" </t>
  </si>
  <si>
    <t xml:space="preserve">Депутаты окружного Совета </t>
  </si>
  <si>
    <t>Непрограммные направления расходов</t>
  </si>
  <si>
    <t xml:space="preserve">Исполнение судебных актов  по обращению взыскания на средства бюджета городского округа </t>
  </si>
  <si>
    <t>0210070620</t>
  </si>
  <si>
    <t>Целевая статья расходов (ЦСР)</t>
  </si>
  <si>
    <t>Вид расходов  (ВР)</t>
  </si>
  <si>
    <t>тыс. руб.</t>
  </si>
  <si>
    <t>600</t>
  </si>
  <si>
    <t>Предоставление субсидий бюджетным, автономным  учреждениям  и иным некомерческим организациям</t>
  </si>
  <si>
    <t>0210001010</t>
  </si>
  <si>
    <t>0210000000</t>
  </si>
  <si>
    <t xml:space="preserve">Основное мероприятие "Профилактика  безнадзорности и правонарушений  несовершеннолетних" </t>
  </si>
  <si>
    <t>0300070720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</si>
  <si>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</si>
  <si>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</si>
  <si>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</si>
  <si>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</si>
  <si>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0300070670</t>
  </si>
  <si>
    <t>Основное мероприятие "Финансовое обеспечение  исполнительного органа  муниципальной власти  за счет переданных полномочий на руководство в  сфере социальной поддержки населения"</t>
  </si>
  <si>
    <t>Основное мероприятие "Обеспечению присмотра и ухода за детьми муниципальных дошкольных организаций "</t>
  </si>
  <si>
    <t>Основное  мероприятие "Обеспечение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организациях"</t>
  </si>
  <si>
    <t xml:space="preserve">Основное мероприятие "Обеспечение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организациях" </t>
  </si>
  <si>
    <t>0220000000</t>
  </si>
  <si>
    <t>Предоставление  государственных  услуг (выполнение  работ) по  начальному общему,  основному общему и среднему общему образованию</t>
  </si>
  <si>
    <t>Предоставление муниципальных услуг в части обеспечения начального общего, основного общего  и среднего общего   образования</t>
  </si>
  <si>
    <t xml:space="preserve">Предоставление питания льготных категорий обучающихся </t>
  </si>
  <si>
    <t>0221000000</t>
  </si>
  <si>
    <t>0221070620</t>
  </si>
  <si>
    <t>0221001010</t>
  </si>
  <si>
    <t>0221002010</t>
  </si>
  <si>
    <t>Основное мероприяти "Предоставление дополнительного образования"</t>
  </si>
  <si>
    <t>0222000000</t>
  </si>
  <si>
    <t>Предоставление муниципальных услуг  по дополнительному образованию</t>
  </si>
  <si>
    <t>0222001010</t>
  </si>
  <si>
    <t>Основное мероприятие "Финансовое обеспечение  исполнительного органа  муниципальной власти "</t>
  </si>
  <si>
    <t>0200001010</t>
  </si>
  <si>
    <t>800</t>
  </si>
  <si>
    <t>Иные бюджетные ассигновнаия</t>
  </si>
  <si>
    <t>Основное мероприятие "Проведение конкурсных  мероприятий, направленных на развитие профессионального мастерства педагогических работников"  "</t>
  </si>
  <si>
    <t>0200002010</t>
  </si>
  <si>
    <t>Проведение  мероприятий</t>
  </si>
  <si>
    <t xml:space="preserve">0200000000  </t>
  </si>
  <si>
    <t>0500000000</t>
  </si>
  <si>
    <t>Подпрограмма "Доступное и комфортное жилье"</t>
  </si>
  <si>
    <t>Основное мероприятие "Благоустройство территории  муниципального образования"</t>
  </si>
  <si>
    <t>0510000000</t>
  </si>
  <si>
    <t>Подпрограмма " Развитие системы социального обслуживания населения  и повышения качества  жизни   граждан  старшего поколения"</t>
  </si>
  <si>
    <t>0320000000</t>
  </si>
  <si>
    <t xml:space="preserve">Основное мероприятие"Социальное обслуживание граждан- получателей  социальных услуг" </t>
  </si>
  <si>
    <t>0320070710</t>
  </si>
  <si>
    <t>Субвенции на обеспечение полномочий Калининградской области  по социальному обслуживанию граждан пожилого возроста и инвалидов</t>
  </si>
  <si>
    <t>0300000000</t>
  </si>
  <si>
    <t xml:space="preserve">Подпрограмма "Совершенствование мер  социальной поддержки  детей и семей  с детьми" </t>
  </si>
  <si>
    <t>0330000000</t>
  </si>
  <si>
    <t>Основное мороприятие "Обеспечение социальной поддержки  детей и семей, имеющих детей"</t>
  </si>
  <si>
    <t>0330070640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</si>
  <si>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попечительства над несовершеннолетними детьми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</si>
  <si>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попечительству над совершеннолетними   гражданами</t>
  </si>
  <si>
    <t>Социальное обеспечение и иные выплаты населению</t>
  </si>
  <si>
    <t>0330070610</t>
  </si>
  <si>
    <t>300</t>
  </si>
  <si>
    <t>0511000000</t>
  </si>
  <si>
    <t xml:space="preserve">Муниципальная программа "Развитие сельского хозяйства" </t>
  </si>
  <si>
    <t>0600000000</t>
  </si>
  <si>
    <t xml:space="preserve">Основное мероприятие "Обеспечение выполнение органами местного самоуправления  переданных государственных полномочий" </t>
  </si>
  <si>
    <t>0601000000</t>
  </si>
  <si>
    <t>0601070660</t>
  </si>
  <si>
    <t>Обеспечение  исполнительного органа  муниципальной власти  за счет переданных полномочий на руководство по организации  работы комиссии по делам   несовершеннолетних  и защите их прав</t>
  </si>
  <si>
    <t>Обеспечение  исполнительного органа  муниципальной власти  за счет переданных полномочий руководство  в сфере социальной политики</t>
  </si>
  <si>
    <t>Обеспечение  исполнительного органа  муниципальной власти  за счет переданных полномочий в части  руководство в  сфере сельского хозяйства"</t>
  </si>
  <si>
    <t>Подпрограмма "Организация отдыха и оздоровления детей"</t>
  </si>
  <si>
    <t>Основное  мероприятие "Организация оздоровительного отдыха  и занятости детей"</t>
  </si>
  <si>
    <t>0340070120</t>
  </si>
  <si>
    <t>0340000000</t>
  </si>
  <si>
    <t>Основное  мероприятие " Материальное обеспечение  присяжных заседателей"</t>
  </si>
  <si>
    <t>0700000000</t>
  </si>
  <si>
    <t>0700051200</t>
  </si>
  <si>
    <t>0700059300</t>
  </si>
  <si>
    <t>Основное мероприятие "Государственная поддержка  сельского хозяйства  и регулирование рынков  сельскохозяйственной продукции"</t>
  </si>
  <si>
    <t>Подпрограмма " Поддержка  сельскохозяйственного производства"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</si>
  <si>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растениводства, переработки и реализации растениводства (Ф.Б.)                              </t>
  </si>
  <si>
    <t>0610000000</t>
  </si>
  <si>
    <t>0610050380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</si>
  <si>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растениводства, переработки и реализации растениводства (О.Б.)                              </t>
  </si>
  <si>
    <t>06100R0380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</si>
  <si>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растениводства (Ф.Б.)                           </t>
  </si>
  <si>
    <t>0610050390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</si>
  <si>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растениводства (0.Б.)                           </t>
  </si>
  <si>
    <t>06100R0390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</si>
  <si>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растениводства (Ф.Б.)</t>
  </si>
  <si>
    <t>0610050410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</si>
  <si>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растениводства (О.Б.)</t>
  </si>
  <si>
    <t>Субвенция бюджетам муниципальных образований в части оказание  поддержки  племенного животноводства (Ф.Б.)</t>
  </si>
  <si>
    <t>0610050420</t>
  </si>
  <si>
    <t>Субвенция бюджетам муниципальных образований в части оказание  поддержки  племенного животноводства (О.Б.)</t>
  </si>
  <si>
    <t>06100R420</t>
  </si>
  <si>
    <t>Субвенция бюджетам муниципальных образований в части субсидирования на 1 киллограмм  реализации  и (или)  отгруженного  на собственную переработку молока (Ф.Б.)</t>
  </si>
  <si>
    <t>0610050430</t>
  </si>
  <si>
    <t>Субвенция бюджетам муниципальных образований в части субсидирования на 1 киллограмм  реализации  и (или)  отгруженного  на собственную переработку молока (О.Б.)</t>
  </si>
  <si>
    <t>06100R0430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</si>
  <si>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(Ф.Б.)</t>
  </si>
  <si>
    <t>0610050470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</si>
  <si>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(О.Б.)</t>
  </si>
  <si>
    <t>06100R0470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</si>
  <si>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(Ф.Б.) </t>
  </si>
  <si>
    <t>0610050480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</si>
  <si>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(О.Б.) </t>
  </si>
  <si>
    <t>06100R0480</t>
  </si>
  <si>
    <t>Субвенция бюджетам муниципальных образований на возмещение  части процентной ставки по инвестиционным  кредитам (займам) на строительство и реконструкцию  объектов  мясного скотоводства  (Ф.Б.)</t>
  </si>
  <si>
    <t>0610050520</t>
  </si>
  <si>
    <t>Субвенция бюджетам муниципальных образований на  поддержку начинающих фермеров   (Ф.Б.)</t>
  </si>
  <si>
    <t>0610050530</t>
  </si>
  <si>
    <t>Субвенция бюджетам муниципальных образований на  поддержку начинающих фермеров (О.Б.)</t>
  </si>
  <si>
    <t>06100R0530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</si>
  <si>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малями формами хозяйствованиями (Ф.Б.) </t>
  </si>
  <si>
    <t>0610050550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</si>
  <si>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малями формами хозяйствованиями (О.Б.) </t>
  </si>
  <si>
    <t>06100R0550</t>
  </si>
  <si>
    <t>Субвенция бюджетам муниципальных образований на возмещение части  затрат  на строительство овцеводческих и козоводческих ферм и приобретение  племенного поголовья овец и коз (О.Б.)</t>
  </si>
  <si>
    <t>0610070680</t>
  </si>
  <si>
    <t>Субвенция бюджетам муниципальных образований на возмещение части  затрат  на строительство  и оснощение  тепличных комплексов (включая объекты  инфраструктуры)  для круглогодичного использования (О.Б.)</t>
  </si>
  <si>
    <t>0610070690</t>
  </si>
  <si>
    <t>Субвенция бюджетам муниципальных образований на  возмещение части затрат  сельскохозяйственных организаций, крестьянских (фермерских)  хозяйств и индивидуальных  предпринимателей,  осуществляющих  производство селскохозяйственной продукции, на  приобретение оборудования машин и механизмов для молочного скотоводства  (О.Б.)</t>
  </si>
  <si>
    <t>0610070750</t>
  </si>
  <si>
    <t>Субвенция бюджетам муниципальных образований на  возмещение части затрат при приобретении машин и оборудования  используемых  в растениводстве (О.Б.)</t>
  </si>
  <si>
    <t>0610070770</t>
  </si>
  <si>
    <t>Субвенция бюджетам муниципальных образований на  возмещение части затрат на содержание  коров молочного направления и  товарных хозяйств  (О.Б.)</t>
  </si>
  <si>
    <t>0610070780</t>
  </si>
  <si>
    <t>Субвенция бюджетам муниципальных образований на  возмещение части затрат на строительство, модернизацию и техническое оснащение свиноводческих комплексов полного цикла  боен  (О.Б.)</t>
  </si>
  <si>
    <t>0610070790</t>
  </si>
  <si>
    <t>Субвенция бюджетам муниципальных образований на  возмещение части затрат  при строительстве  (реконструкции)  реализации сельскохозяйственной продукции, логистических  и распределительных  центров по сбыту сельскохозяйственной продукции, включая объекты инфраструктуры (О.Б.)</t>
  </si>
  <si>
    <t>0610070840</t>
  </si>
  <si>
    <t>Субвенция бюджетам муниципальных образований на  возмещение части  процентной ставки  по инвестиционным кредитам  на развитие свиноводства  (О.Б.)</t>
  </si>
  <si>
    <t>0610070220</t>
  </si>
  <si>
    <t>Субвенция бюджетам муниципальных образований на  возмещение части   затрат  сельскохозяйственных  организаций, крестьянских (фермерских)  хозяйств на строительство, реконструкцию и модернизацию  птицеводческих   комплексов (О.Б.)</t>
  </si>
  <si>
    <t>0610070860</t>
  </si>
  <si>
    <t xml:space="preserve">Подпрограмма "Вовлечение в оборот земель сельскохозяйственного назначения на территории муниципального образования Зеленоградский городской округ"" </t>
  </si>
  <si>
    <t>Основное  мероприятия "Проведение культуртехнических работ"</t>
  </si>
  <si>
    <t>Субвенция бюджетам муниципальных образований на проведение мелиоративных и агрохимических мероприятий</t>
  </si>
  <si>
    <t>0620000000</t>
  </si>
  <si>
    <t>Основное мероприятия "Вовлечение в оборот неиспользуемой пашни"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</si>
  <si>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</si>
  <si>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0620100000</t>
  </si>
  <si>
    <t>0620170280</t>
  </si>
  <si>
    <t>0620200000</t>
  </si>
  <si>
    <t>0620270290</t>
  </si>
  <si>
    <t>Субвенции  бюджетам муниципальных образований на компенсацию части затрат   на проведение химических мер борьбы  с борьщевеком Сосновского</t>
  </si>
  <si>
    <t>0620170870</t>
  </si>
  <si>
    <t>0602001010</t>
  </si>
  <si>
    <t>Основное мероприятие "Возмещение части затрат на  обследование молока и молочной продукции  гражданам реализующим молоко"</t>
  </si>
  <si>
    <t xml:space="preserve">Субсидия на  возмещение части затрат на обследование молока и молочной продукции гражданам реализующим молоко                </t>
  </si>
  <si>
    <t>0603001010</t>
  </si>
  <si>
    <t>Субвенция бюджетам муниципальных образований на  возмещение части затрат на  вовлечение  и обработку  неиспользуемой пашни  (О.Б.)</t>
  </si>
  <si>
    <t>0620001010</t>
  </si>
  <si>
    <t>Подпрограмма "Развитие сельских территорий"</t>
  </si>
  <si>
    <t>Основное мероприятие "Развитие сельских территориий"</t>
  </si>
  <si>
    <t>Субвенции  гражданам на приобретение жилья на селе</t>
  </si>
  <si>
    <t>0630001010</t>
  </si>
  <si>
    <t>Основное мероприятие "Обеспечение главы муниципального образования "Зеленоградский городской округ"</t>
  </si>
  <si>
    <t>0100000000</t>
  </si>
  <si>
    <t>0101001010</t>
  </si>
  <si>
    <t>Основное мероприятие "Обеспечение главы администрации  муниципального образования "Зеленоградский городской округ"</t>
  </si>
  <si>
    <t>0102001010</t>
  </si>
  <si>
    <t>Глава администрации муниципального образования "Зеленограсдкий городской округ"</t>
  </si>
  <si>
    <t>Основное мероприятие "Финансове обеспечение исполнительных органов  муниципальной власти "</t>
  </si>
  <si>
    <t>Расходы на обеспечение  функций  муниципальных органов исполнительной власти</t>
  </si>
  <si>
    <t>0103001010</t>
  </si>
  <si>
    <t>0104001010</t>
  </si>
  <si>
    <t>Основное мероприятие "Финансирование расходов на участие в Ассоциации  муниципальных образований"</t>
  </si>
  <si>
    <t>0105001010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</si>
  <si>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</si>
  <si>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</si>
  <si>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</si>
  <si>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0801001010</t>
  </si>
  <si>
    <t>0802001010</t>
  </si>
  <si>
    <t>0701001010</t>
  </si>
  <si>
    <t>Основное мероприятие "Депутаты  окружного Совета"</t>
  </si>
  <si>
    <t>0702001010</t>
  </si>
  <si>
    <t>Муниципальная  программа "Безопасность"</t>
  </si>
  <si>
    <t xml:space="preserve">Основное мероприятие "Обеспечение  функционирования единой системы вызовов  экстренной оператинвной службы" </t>
  </si>
  <si>
    <t xml:space="preserve">Создание системы обеспечения вызовов  экмтренной оперативной службы по единому номеру "112" </t>
  </si>
  <si>
    <t>0900000000</t>
  </si>
  <si>
    <t>0901001010</t>
  </si>
  <si>
    <t>Основное мероприятие "Обеспечение противопожарных мероприятий на территории  городского округа"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</si>
  <si>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</si>
  <si>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0902001010</t>
  </si>
  <si>
    <t>0310000000</t>
  </si>
  <si>
    <t>Основное мероприятие "Обеспечение социальной поддержки  отдельных категорий граждан"</t>
  </si>
  <si>
    <t>03100П1010</t>
  </si>
  <si>
    <t>03100П2010</t>
  </si>
  <si>
    <t>03100П3010</t>
  </si>
  <si>
    <t>Обеспечение дополнительным питанием тубинфицированных  детей  в соотвествии с Постановлением ГЛ МО "Зеленоградский район"   от 13.02.2008г. №126</t>
  </si>
  <si>
    <t>Организация проведения мероприятий  посвященным праздничным датам</t>
  </si>
  <si>
    <t>Основное мероприятие " Финансовое обеспечение проведения праздничных мероприятий"</t>
  </si>
  <si>
    <t>0300001010</t>
  </si>
  <si>
    <t>Организация коек сестренского ухода в соотвествии с Постановлением ГЛ МО "Зеленоградский район"  от 12.03.2008г. №300</t>
  </si>
  <si>
    <t>03100П4010</t>
  </si>
  <si>
    <t>Расходы на выплату  поошрительной степендии  многодетным  семьям в соответствии с Решением районного Совета депутатов МО "Зеленоградский район" от 31.03.2008г. №168</t>
  </si>
  <si>
    <t>03100П5010</t>
  </si>
  <si>
    <t>Расходы на содержание  социальной квартиры для пожилых  граждан</t>
  </si>
  <si>
    <t>03100П6010</t>
  </si>
  <si>
    <t>Организация отдыха детей находящихся в трудной жизненной ситуации (О.Б.)</t>
  </si>
  <si>
    <t>Организация отдыха детей находящихся в трудной жизненной ситуации (М.Б.)</t>
  </si>
  <si>
    <t>0340001010</t>
  </si>
  <si>
    <t>Организация проведения общественных работ (М.Б.)</t>
  </si>
  <si>
    <t>0340002010</t>
  </si>
  <si>
    <t>Основные мероприятия" Обеспечение доступности  инвалидов  для посещения муниципальных учреждений"</t>
  </si>
  <si>
    <t>0350001010</t>
  </si>
  <si>
    <t xml:space="preserve">Подпрограмма "Доступное и комфортное жилье" </t>
  </si>
  <si>
    <t xml:space="preserve">Основные меропниятия " Обеспечение жильем молодым  гражданам" </t>
  </si>
  <si>
    <t>0360001010</t>
  </si>
  <si>
    <t>Основное мероприятие " 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</si>
  <si>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 (оказание услуг)  библиотек</t>
  </si>
  <si>
    <t>0400000000</t>
  </si>
  <si>
    <t>Основное  мероприятие "Проведение культурно-просветительных мероприятий"</t>
  </si>
  <si>
    <t>0400002010</t>
  </si>
  <si>
    <t>0400001010</t>
  </si>
  <si>
    <t>Расходы на обеспечение деятельности  (оказание услуг)   учреждений культуры</t>
  </si>
  <si>
    <t xml:space="preserve">Основное мероприятие "Осуществление   организации по  экспозиции музейных коллекций" </t>
  </si>
  <si>
    <t>Расходы на обеспечение деятельности (оказание услуг)    учреждений музея</t>
  </si>
  <si>
    <t>0400003010</t>
  </si>
  <si>
    <t>Основное мероприятие "Проведение культурно- просветительных  мероприятий"</t>
  </si>
  <si>
    <t>0400004010</t>
  </si>
  <si>
    <t>Осуществление мероприятий по благоустройству территории муниципального образования</t>
  </si>
  <si>
    <t>0511001010</t>
  </si>
  <si>
    <t xml:space="preserve">Осуществление расходов за ливневые стоки </t>
  </si>
  <si>
    <t>Основное мероприятие "Оплата капитального ремонта жилого фонда"</t>
  </si>
  <si>
    <t>0512000000</t>
  </si>
  <si>
    <t>0512070730</t>
  </si>
  <si>
    <t>0512001010</t>
  </si>
  <si>
    <t>0512002010</t>
  </si>
  <si>
    <t>Подпрограмма "Капитальный ремонт дорог общего  пользования"</t>
  </si>
  <si>
    <t>Осуществление мероприятий "Проведение работ по  капитальному ремонту дорог общего пользования"</t>
  </si>
  <si>
    <t>0520000000</t>
  </si>
  <si>
    <t>0520001010</t>
  </si>
  <si>
    <t>0530000000</t>
  </si>
  <si>
    <t>Осуществление мероприятий "Развитие коммунального хозяйства"</t>
  </si>
  <si>
    <t>0530001010</t>
  </si>
  <si>
    <t>Развитие коммунального хозяйства</t>
  </si>
  <si>
    <t xml:space="preserve">Расходы на обеспечение  деятельности  казённых учреждений </t>
  </si>
  <si>
    <t>Основное мероприятие "Проведение спортивно-массовых мероприятий"</t>
  </si>
  <si>
    <t>Организация и проведение спортивно-массовых мероприятий</t>
  </si>
  <si>
    <t>0400005010</t>
  </si>
  <si>
    <t>Муниципальная программа "Модернизация экономики"</t>
  </si>
  <si>
    <t xml:space="preserve">Основное мероприятие Организация  и проведение работ  по государственной кадастровой оценки" </t>
  </si>
  <si>
    <t xml:space="preserve">Организация  и проведение работ  по государственной кадастровой оценки </t>
  </si>
  <si>
    <t>1000000000</t>
  </si>
  <si>
    <t>1000001010</t>
  </si>
  <si>
    <t xml:space="preserve">Осуществление ежемесечных платежей за капитальный ремонт муниципальных квартиры </t>
  </si>
  <si>
    <t xml:space="preserve">Подпрограмма "Содержание и развитие коммунального хозяйства" </t>
  </si>
  <si>
    <t>Основное мероприятие "Обеспечение  документами территориального планировнаия  для размещение объектов муниципаального значения"</t>
  </si>
  <si>
    <t>Организация работы по формировнаию генерального плана  территории муниципального образовнаия</t>
  </si>
  <si>
    <t>1000002010</t>
  </si>
  <si>
    <t>Основное мероприятие "Определение границ муниципального образования в установленном порядке"</t>
  </si>
  <si>
    <t>Организация работ по межеванию  земельных участков</t>
  </si>
  <si>
    <t>1000003010</t>
  </si>
  <si>
    <t>9900001010</t>
  </si>
  <si>
    <t>Основное мероприятие "Мероприятия по обеспечению  массового информирования жителей муниципального образования"</t>
  </si>
  <si>
    <t>Размещение информационных материалов  с целью  информирования граждан  о вопросах социально-экономичесского развития  муниципального образования"</t>
  </si>
  <si>
    <t>0703001010</t>
  </si>
  <si>
    <t>9900002010</t>
  </si>
  <si>
    <t xml:space="preserve">Резервные фонды </t>
  </si>
  <si>
    <t>9900002110</t>
  </si>
  <si>
    <t>9900002210</t>
  </si>
  <si>
    <t>Транспортное обслуживание население</t>
  </si>
  <si>
    <t>1000004010</t>
  </si>
  <si>
    <t>Основное мероприятие " Организация транспортного обслуживания населения"</t>
  </si>
  <si>
    <t>Основное мероприятие "Повышение эффективности работы  организационных механизмов поддержки малого бизнеса"</t>
  </si>
  <si>
    <t>Обеспечение поддержки юридических лиц работующих в сфере малого бизнеса</t>
  </si>
  <si>
    <t>1000005010</t>
  </si>
  <si>
    <t>Капитальные вложения в объекты муниципальной собственности</t>
  </si>
  <si>
    <t>9900003010</t>
  </si>
  <si>
    <t>400</t>
  </si>
  <si>
    <t>Выплата выходного пособия работкам поселений в связи с ликвидацией в соответсивии с  Законом  Калининградской области  от   №420</t>
  </si>
  <si>
    <t>9900004010</t>
  </si>
  <si>
    <t>0320070000</t>
  </si>
  <si>
    <t>Организация отдыха детей всех групп здоровья в лагерях различных типов (О.Б.)</t>
  </si>
  <si>
    <t>0340071140</t>
  </si>
  <si>
    <t>0340070000</t>
  </si>
  <si>
    <t>Мероприятия по организации  обеспечению жильем молодых  семей (М.Б.)</t>
  </si>
  <si>
    <t>Обеспечение жильем молодых семей  (О.Б.)</t>
  </si>
  <si>
    <t>03600R0200</t>
  </si>
  <si>
    <t>Проведение капитального ремонта многоквартирных домов (О.Б.)</t>
  </si>
  <si>
    <t>0630050180</t>
  </si>
  <si>
    <t>Проедоставление  социальных выплат на строительство (приобретение) жилья граждан, проживающих нв сельской местности, в том числе молодых семей и молодых специалистов (О.Б.)</t>
  </si>
  <si>
    <t>06300R0180</t>
  </si>
  <si>
    <t>Содержание морских пляжей  в границах муниципального образовнаия</t>
  </si>
  <si>
    <t>0512071380</t>
  </si>
  <si>
    <t>Субсидии на поддержку муниципальных газет (О.Б.)</t>
  </si>
  <si>
    <t>0703071250</t>
  </si>
  <si>
    <t xml:space="preserve">Адресный инвестиционный перечень объектов  капитального вложения в объекты муниципальной собственности </t>
  </si>
  <si>
    <t xml:space="preserve">              </t>
  </si>
  <si>
    <t xml:space="preserve">Уточненное назначение </t>
  </si>
  <si>
    <t>Основное мероприятие "Выполнение других  общегосударственных задач"</t>
  </si>
  <si>
    <t>Выполнение других общегосударственных задач</t>
  </si>
  <si>
    <t>0107001010</t>
  </si>
  <si>
    <t>Организация  бесплатной  перевозки  обучающихся в муниципальных  образовательных учреждениях</t>
  </si>
  <si>
    <t>0221071010</t>
  </si>
  <si>
    <t>Теплогенераторская на природном газе МАОУ ООШ по ул. Школьной д.1Ав п. Грачевка Зеленоградского района</t>
  </si>
  <si>
    <t>0221ИО9394</t>
  </si>
  <si>
    <t>Субсид.на софинансир.кап.вложений в стр-во распред.газопровода выс.низк.давлен. ж/д в п.Холмогоровка</t>
  </si>
  <si>
    <t>053И0О9634</t>
  </si>
  <si>
    <t>Газификация Зеленоградского городского округа</t>
  </si>
  <si>
    <t>0530001020</t>
  </si>
  <si>
    <t>Капитальный ренонт многоквартирных домов</t>
  </si>
  <si>
    <t>051И003110</t>
  </si>
  <si>
    <t>Межпоселковый газопровод от АГРС г.Зеленоградска,п.Холмы,Безымянка,Надеждино-Луговское к индивидуальн.парку Храброво</t>
  </si>
  <si>
    <t>053И450990</t>
  </si>
  <si>
    <t>Расходы на жилищное хозяйство</t>
  </si>
  <si>
    <t>0510003010</t>
  </si>
  <si>
    <t>Строительство 153-кв. 9-ти этажного жилого дома по ул. Окружной в г. Зеленоградске (1-й этап строительства)</t>
  </si>
  <si>
    <t>05ИБ094016</t>
  </si>
  <si>
    <t>Обслуживание муниципального долга</t>
  </si>
  <si>
    <t>Обслуживание (государственного) муниципального долга</t>
  </si>
  <si>
    <t>0803001010</t>
  </si>
  <si>
    <t>700</t>
  </si>
  <si>
    <t>0511071350</t>
  </si>
  <si>
    <t>Газоснабжение квртала жилых домов, расположенных в границах улиц 1-й Заречный переулок,2-й Заречный переулок в пос. Вишневое г. Зеленоградска</t>
  </si>
  <si>
    <t>053ИО9624</t>
  </si>
  <si>
    <t>Социальное обеспечение</t>
  </si>
  <si>
    <t>Организация  бесплатной  перевозки  к месту учебы  и обратно  (модернизация  автобусного парка)  обучающихся в муниципальных  образовательных учреждениях</t>
  </si>
  <si>
    <t>0221071280</t>
  </si>
  <si>
    <t>03100П7010</t>
  </si>
  <si>
    <t xml:space="preserve">Организация  отдыха детей и оздоровления детей находящихся в трудной жизненной ситуации </t>
  </si>
  <si>
    <t>0340054570</t>
  </si>
  <si>
    <t>Обеспечение жильем молодых семей  (Ф.Б.)</t>
  </si>
  <si>
    <t>0360050200</t>
  </si>
  <si>
    <t xml:space="preserve">Реализация мероприятий ФЦП "Культура России  2012-2018 годы" </t>
  </si>
  <si>
    <t>0400050140</t>
  </si>
  <si>
    <t>Озеленение территории</t>
  </si>
  <si>
    <t>0512001110</t>
  </si>
  <si>
    <t xml:space="preserve">Содержание муниципального казенного учреждения "Плантаже" </t>
  </si>
  <si>
    <t>Разработка ПСД  по объекту "Реконструкция  очистных сооружений в пос. Рыбачий Зеленоградского района"</t>
  </si>
  <si>
    <t>051ИО94019</t>
  </si>
  <si>
    <t xml:space="preserve">Субсидии на решение вопросов местного значения в сфере жилищно-коммунального хозяйства  программа конкретных дел (О.Б.) </t>
  </si>
  <si>
    <t>Газопровод высокого давления от г. Пионерский до границ  земельного участка  туристической реакреционной зоны в п. Куликово</t>
  </si>
  <si>
    <t>0530ИО9635</t>
  </si>
  <si>
    <t>Межпоселковый газопровод  от АГРС г. Зеленоградска  к пос. Холмы, Безымянка, Надеждено-Луговское Зеленоградского района</t>
  </si>
  <si>
    <t>053И1R099Р</t>
  </si>
  <si>
    <t xml:space="preserve">Межпоселковый газопровод  от АГРС г. Зеленоградск к пос. и индивидуальному парку "Храброво" </t>
  </si>
  <si>
    <t>053И45099Р</t>
  </si>
  <si>
    <t>Разработка проектной и рабочей документации  по объекту  "Газификация пос. Кострово, Логвино Зеленоградского района"</t>
  </si>
  <si>
    <t>053ИО94009</t>
  </si>
  <si>
    <t xml:space="preserve">Разработка ПСД по объекту "Распределительные  газопроводы и  газопроводы-вводы  к жилым домам  расположенным в п. Красноторовка, п. Охотное, п. Сараево, п. Филино п. Майское, п. Янтаровка, п. Прислово Зеленоградского района" </t>
  </si>
  <si>
    <t>053ИО94011</t>
  </si>
  <si>
    <t>Строительство межпоселкового газопровода  от АГРС г. Зеленоградска к п. Холмы, Безымянка, Надеждено-Луговское  Зеленоградского района  и к индустриальному парку "Храброво"</t>
  </si>
  <si>
    <t>053ИО9Р522</t>
  </si>
  <si>
    <t>053ИОR099Р</t>
  </si>
  <si>
    <t>0512003010</t>
  </si>
  <si>
    <t xml:space="preserve">Проведение всеросийской сельскохозяйственной переписи  в 2016 году </t>
  </si>
  <si>
    <t>06001R3910</t>
  </si>
  <si>
    <t>06100R0410</t>
  </si>
  <si>
    <t>Устойчивое развитие сельских территорий (Ф.Б.)</t>
  </si>
  <si>
    <t>Субвенция бюджетам муниципальных образований на возмещение части на приобретение элитных семян (Ф.Б.)</t>
  </si>
  <si>
    <t>0610050310</t>
  </si>
  <si>
    <t>Субвенция бюджетам муниципальных образований на закладку и уход  за многолетними плодовыми и ягодными насождениями (Ф.Б.)</t>
  </si>
  <si>
    <t>0610050340</t>
  </si>
  <si>
    <t xml:space="preserve">Грантовая поддержка  сельскохозяйственных потребительских кооперативов  для развития материально-технической базы </t>
  </si>
  <si>
    <t>0610054380</t>
  </si>
  <si>
    <t>0610054390</t>
  </si>
  <si>
    <t>Субвенция на оказание несвязной поддержки сельскохозяйственным товаропроизводителям в области развития производства семенного картофеля и овощей окткрытого грунта</t>
  </si>
  <si>
    <t>0610054430</t>
  </si>
  <si>
    <t>Субвенция на возмещение части процентной ставки по краткосрочным кредитам (займам) на развитие молочного скотоводства</t>
  </si>
  <si>
    <t>0610054440</t>
  </si>
  <si>
    <t>Субвенция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</si>
  <si>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0610070820</t>
  </si>
  <si>
    <t>Возмещение части затрат с/х товаропроизводителям при проведении агрохимического обследования с/х угодий</t>
  </si>
  <si>
    <t>06100R0540</t>
  </si>
  <si>
    <t>Развитие семейных животноводческих ферм за счет средств областного бюджета</t>
  </si>
  <si>
    <t>06100R0310</t>
  </si>
  <si>
    <t>Возмещение части затрат на приобретение элитных семян</t>
  </si>
  <si>
    <t>06100R0340</t>
  </si>
  <si>
    <t>Возмещение части затрат на закладку и ухо за многолетними плодами и ягодными насаждениями</t>
  </si>
  <si>
    <t>06100R4380</t>
  </si>
  <si>
    <t>Грантовая поддержка с/х потребительских кооперативов для развития материально-технической базы</t>
  </si>
  <si>
    <t>06100R4390</t>
  </si>
  <si>
    <t>Субвенция на оказание несвязной поддержки с/х товаропроизводителяем в области развития производства семенного картофеля и овощей открытого грунта</t>
  </si>
  <si>
    <t>06100R4420</t>
  </si>
  <si>
    <t>Субвенция на возмещение части прямых понесенных затрат на создание и модернизацию объектов животноводческих комплексов молочного направления (молочных ферм),а также приобретение техники и оборудования</t>
  </si>
  <si>
    <t>06100R4430</t>
  </si>
  <si>
    <t>Субвенция на возмещение части процентной ставки по краткосрочным кредитам на развитие молочного скотоводства</t>
  </si>
  <si>
    <t>Субвенция на возмещение части процентной ставки по инвестиционным кредитам(займам) на строительство и реконструкцию объектов для молочного скотоводства</t>
  </si>
  <si>
    <t>06100R4440</t>
  </si>
  <si>
    <t>0610050540</t>
  </si>
  <si>
    <t xml:space="preserve">Развитие семейных животноводческих ферм </t>
  </si>
  <si>
    <t>Основное мероприятие "Финансове обеспечение многофункционального  центра предоставления государственных и муниципальных услуг "</t>
  </si>
  <si>
    <t>Основное мероприятие "Финансове казённых учреждений"</t>
  </si>
  <si>
    <t>Исполнение на 01.10.2016г.</t>
  </si>
  <si>
    <t>0320070650</t>
  </si>
  <si>
    <t>0106001010</t>
  </si>
  <si>
    <t>Меропрития государственной программы Российской Федерации "Доступная среда" на 2011-2020 годы"</t>
  </si>
  <si>
    <t>0520050277</t>
  </si>
  <si>
    <t>Ремонт дорожного покрытия по ул. Взморья в пос. Лесной</t>
  </si>
  <si>
    <t>0520021910</t>
  </si>
  <si>
    <t>Увеличение уставного капиталла ОАО "Зеленоградсктеплоэнергетика"</t>
  </si>
  <si>
    <t>0530001030</t>
  </si>
  <si>
    <t>0530071120</t>
  </si>
  <si>
    <t>Прокладка тепловых сетей с устройством тепловых пунктов в г. Зеленоградске</t>
  </si>
  <si>
    <t>053ИО94043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</si>
  <si>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</si>
  <si>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0400051480</t>
  </si>
  <si>
    <t>Проведение мероприятий "Балтийское поле"</t>
  </si>
  <si>
    <t>0610001010</t>
  </si>
  <si>
    <t>Борьба с борщевиком Сосновского</t>
  </si>
  <si>
    <t>0620001020</t>
  </si>
  <si>
    <t>Создание условий для отдыха и рекреации</t>
  </si>
  <si>
    <t>0510071240</t>
  </si>
  <si>
    <t>Возмещение инвестиционных расходов ООО "Спецгазавтоматика" и выполнение работ по переносу блок модуля газовой кательной к МАОУ СОШ Романово</t>
  </si>
  <si>
    <t>0510021910</t>
  </si>
  <si>
    <t>Исполнение  бюджетных ассигнований  бюджета  Зеленоградского  городского округа  на 01.10.2016г.  по   целевым статьям  (муниципальным  программам   и непрограммным  направлениям  деятельности),  группам видов  классификации расходов</t>
  </si>
  <si>
    <t>Приложение №4                                                         к постановлению администрации МО "Зеленоградский городской округ"                           от "07" ноября 2016г.№2657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</si>
</sst>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6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49" fontId="2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/>
    </xf>
    <xf numFmtId="49" fontId="1" fillId="5" borderId="10" xfId="0" applyNumberFormat="1" applyFont="1" applyFill="1" applyBorder="1" applyAlignment="1">
      <alignment/>
    </xf>
    <xf numFmtId="2" fontId="1" fillId="5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2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35" borderId="14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14" fillId="0" borderId="0" xfId="0" applyFont="1" applyFill="1" applyAlignment="1">
      <alignment/>
    </xf>
    <xf numFmtId="2" fontId="1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180" fontId="1" fillId="5" borderId="10" xfId="0" applyNumberFormat="1" applyFont="1" applyFill="1" applyBorder="1" applyAlignment="1">
      <alignment/>
    </xf>
    <xf numFmtId="49" fontId="0" fillId="0" borderId="0" xfId="0" applyNumberForma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4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6.140625" style="0" customWidth="1"/>
    <col min="2" max="2" width="17.00390625" style="1" customWidth="1"/>
    <col min="3" max="3" width="13.8515625" style="1" customWidth="1"/>
    <col min="4" max="4" width="15.57421875" style="0" customWidth="1"/>
    <col min="5" max="5" width="7.00390625" style="0" hidden="1" customWidth="1"/>
    <col min="6" max="6" width="5.57421875" style="0" hidden="1" customWidth="1"/>
    <col min="7" max="7" width="3.421875" style="0" hidden="1" customWidth="1"/>
    <col min="8" max="8" width="12.140625" style="0" customWidth="1"/>
    <col min="9" max="9" width="11.28125" style="0" customWidth="1"/>
  </cols>
  <sheetData>
    <row r="2" spans="3:8" ht="59.25" customHeight="1">
      <c r="C2" s="107" t="s">
        <v>441</v>
      </c>
      <c r="D2" s="107"/>
      <c r="E2" s="107"/>
      <c r="F2" s="107"/>
      <c r="G2" s="107"/>
      <c r="H2" s="107"/>
    </row>
    <row r="3" spans="2:8" ht="12.75">
      <c r="B3" s="26"/>
      <c r="C3" s="26"/>
      <c r="D3" s="26"/>
      <c r="E3" s="26"/>
      <c r="F3" s="26"/>
      <c r="H3" s="26"/>
    </row>
    <row r="4" spans="1:10" ht="53.25" customHeight="1">
      <c r="A4" s="108" t="s">
        <v>440</v>
      </c>
      <c r="B4" s="108"/>
      <c r="C4" s="108"/>
      <c r="D4" s="108"/>
      <c r="E4" s="108"/>
      <c r="F4" s="108"/>
      <c r="G4" s="108"/>
      <c r="H4" s="108"/>
      <c r="J4" s="64"/>
    </row>
    <row r="5" spans="3:8" ht="12.75">
      <c r="C5" s="112" t="s">
        <v>37</v>
      </c>
      <c r="D5" s="112"/>
      <c r="E5" s="112"/>
      <c r="F5" s="112"/>
      <c r="G5" s="112"/>
      <c r="H5" s="112"/>
    </row>
    <row r="6" spans="1:8" ht="15.75">
      <c r="A6" s="109" t="s">
        <v>0</v>
      </c>
      <c r="B6" s="110" t="s">
        <v>35</v>
      </c>
      <c r="C6" s="110" t="s">
        <v>36</v>
      </c>
      <c r="D6" s="113" t="s">
        <v>323</v>
      </c>
      <c r="E6" s="67"/>
      <c r="F6" s="67"/>
      <c r="G6" s="67"/>
      <c r="H6" s="113" t="s">
        <v>418</v>
      </c>
    </row>
    <row r="7" spans="1:8" ht="54" customHeight="1">
      <c r="A7" s="109"/>
      <c r="B7" s="111"/>
      <c r="C7" s="111"/>
      <c r="D7" s="113"/>
      <c r="E7" s="4" t="s">
        <v>1</v>
      </c>
      <c r="F7" s="4" t="s">
        <v>2</v>
      </c>
      <c r="G7" s="68"/>
      <c r="H7" s="113"/>
    </row>
    <row r="8" spans="1:8" ht="47.25">
      <c r="A8" s="5" t="s">
        <v>4</v>
      </c>
      <c r="B8" s="7" t="s">
        <v>190</v>
      </c>
      <c r="C8" s="7"/>
      <c r="D8" s="6">
        <f>D9+D12+D15+D20+D30+D25+D33</f>
        <v>83930.12999999999</v>
      </c>
      <c r="E8" s="6">
        <f>E9+E12+E15+E20+E30+E25+E33</f>
        <v>67054.87</v>
      </c>
      <c r="F8" s="6">
        <f>F9+F12+F15+F20+F30+F25+F33</f>
        <v>67054.87</v>
      </c>
      <c r="G8" s="6">
        <f>G9+G12+G15+G20+G30+G25+G33</f>
        <v>0</v>
      </c>
      <c r="H8" s="6">
        <f>H9+H12+H15+H20+H30+H25+H33</f>
        <v>59065.819999999985</v>
      </c>
    </row>
    <row r="9" spans="1:9" ht="47.25">
      <c r="A9" s="28" t="s">
        <v>189</v>
      </c>
      <c r="B9" s="29" t="s">
        <v>191</v>
      </c>
      <c r="C9" s="29"/>
      <c r="D9" s="89">
        <f>D10</f>
        <v>1434.48</v>
      </c>
      <c r="E9" s="90">
        <f>SUM(E10:E31)</f>
        <v>40635.4</v>
      </c>
      <c r="F9" s="90">
        <f>SUM(F10:F31)</f>
        <v>40635.4</v>
      </c>
      <c r="G9" s="91"/>
      <c r="H9" s="89">
        <f>H10</f>
        <v>1047.89</v>
      </c>
      <c r="I9" s="29"/>
    </row>
    <row r="10" spans="1:8" ht="15.75">
      <c r="A10" s="10" t="s">
        <v>17</v>
      </c>
      <c r="B10" s="11" t="s">
        <v>191</v>
      </c>
      <c r="C10" s="11"/>
      <c r="D10" s="49">
        <f>D11</f>
        <v>1434.48</v>
      </c>
      <c r="E10" s="4">
        <v>1257.93</v>
      </c>
      <c r="F10" s="4">
        <v>1257.93</v>
      </c>
      <c r="H10" s="49">
        <f>H11</f>
        <v>1047.89</v>
      </c>
    </row>
    <row r="11" spans="1:8" ht="94.5">
      <c r="A11" s="10" t="s">
        <v>44</v>
      </c>
      <c r="B11" s="11" t="s">
        <v>191</v>
      </c>
      <c r="C11" s="11" t="s">
        <v>45</v>
      </c>
      <c r="D11" s="4">
        <v>1434.48</v>
      </c>
      <c r="E11" s="4"/>
      <c r="F11" s="4"/>
      <c r="G11" s="2"/>
      <c r="H11" s="4">
        <v>1047.89</v>
      </c>
    </row>
    <row r="12" spans="1:8" ht="76.5" customHeight="1">
      <c r="A12" s="28" t="s">
        <v>192</v>
      </c>
      <c r="B12" s="29" t="s">
        <v>193</v>
      </c>
      <c r="C12" s="29"/>
      <c r="D12" s="48">
        <f>D13</f>
        <v>1223.1</v>
      </c>
      <c r="E12" s="4">
        <v>26319.47</v>
      </c>
      <c r="F12" s="4">
        <v>26319.47</v>
      </c>
      <c r="G12" s="2"/>
      <c r="H12" s="48">
        <f>H13</f>
        <v>861.49</v>
      </c>
    </row>
    <row r="13" spans="1:8" ht="27" customHeight="1">
      <c r="A13" s="10" t="s">
        <v>194</v>
      </c>
      <c r="B13" s="11" t="s">
        <v>193</v>
      </c>
      <c r="C13" s="11"/>
      <c r="D13" s="4">
        <f>D14</f>
        <v>1223.1</v>
      </c>
      <c r="E13" s="4">
        <v>11309.52</v>
      </c>
      <c r="F13" s="4">
        <v>11309.52</v>
      </c>
      <c r="G13" s="2"/>
      <c r="H13" s="4">
        <f>H14</f>
        <v>861.49</v>
      </c>
    </row>
    <row r="14" spans="1:8" ht="99.75" customHeight="1">
      <c r="A14" s="10" t="s">
        <v>44</v>
      </c>
      <c r="B14" s="11" t="s">
        <v>193</v>
      </c>
      <c r="C14" s="11" t="s">
        <v>45</v>
      </c>
      <c r="D14" s="4">
        <v>1223.1</v>
      </c>
      <c r="E14" s="4">
        <v>1548.48</v>
      </c>
      <c r="F14" s="4">
        <v>1548.48</v>
      </c>
      <c r="G14" s="2"/>
      <c r="H14" s="4">
        <v>861.49</v>
      </c>
    </row>
    <row r="15" spans="1:8" ht="66.75" customHeight="1">
      <c r="A15" s="28" t="s">
        <v>195</v>
      </c>
      <c r="B15" s="29" t="s">
        <v>197</v>
      </c>
      <c r="C15" s="29"/>
      <c r="D15" s="30">
        <f>D16</f>
        <v>53609.159999999996</v>
      </c>
      <c r="E15" s="30">
        <f>E16</f>
        <v>0</v>
      </c>
      <c r="F15" s="30">
        <f>F16</f>
        <v>0</v>
      </c>
      <c r="G15" s="30">
        <f>G16</f>
        <v>0</v>
      </c>
      <c r="H15" s="30">
        <f>H16</f>
        <v>36888.52</v>
      </c>
    </row>
    <row r="16" spans="1:8" ht="73.5" customHeight="1">
      <c r="A16" s="10" t="s">
        <v>196</v>
      </c>
      <c r="B16" s="11" t="s">
        <v>197</v>
      </c>
      <c r="C16" s="11"/>
      <c r="D16" s="4">
        <f>D17+D18+D19</f>
        <v>53609.159999999996</v>
      </c>
      <c r="E16" s="4"/>
      <c r="F16" s="4"/>
      <c r="G16" s="2"/>
      <c r="H16" s="4">
        <f>H17+H18+H19</f>
        <v>36888.52</v>
      </c>
    </row>
    <row r="17" spans="1:8" ht="94.5">
      <c r="A17" s="10" t="s">
        <v>44</v>
      </c>
      <c r="B17" s="11" t="s">
        <v>197</v>
      </c>
      <c r="C17" s="11" t="s">
        <v>45</v>
      </c>
      <c r="D17" s="4">
        <v>45117.45</v>
      </c>
      <c r="E17" s="4"/>
      <c r="F17" s="4"/>
      <c r="G17" s="2"/>
      <c r="H17" s="4">
        <v>32405.77</v>
      </c>
    </row>
    <row r="18" spans="1:8" ht="31.5">
      <c r="A18" s="10" t="s">
        <v>46</v>
      </c>
      <c r="B18" s="11" t="s">
        <v>197</v>
      </c>
      <c r="C18" s="11" t="s">
        <v>47</v>
      </c>
      <c r="D18" s="4">
        <v>8386.69</v>
      </c>
      <c r="E18" s="4"/>
      <c r="F18" s="4"/>
      <c r="G18" s="2"/>
      <c r="H18" s="4">
        <v>4392.33</v>
      </c>
    </row>
    <row r="19" spans="1:8" ht="15.75">
      <c r="A19" s="10" t="s">
        <v>68</v>
      </c>
      <c r="B19" s="11" t="s">
        <v>197</v>
      </c>
      <c r="C19" s="11" t="s">
        <v>67</v>
      </c>
      <c r="D19" s="4">
        <v>105.02</v>
      </c>
      <c r="E19" s="4"/>
      <c r="F19" s="4"/>
      <c r="G19" s="2"/>
      <c r="H19" s="4">
        <v>90.42</v>
      </c>
    </row>
    <row r="20" spans="1:8" ht="63">
      <c r="A20" s="28" t="s">
        <v>416</v>
      </c>
      <c r="B20" s="29" t="s">
        <v>198</v>
      </c>
      <c r="C20" s="29"/>
      <c r="D20" s="30">
        <f>D21</f>
        <v>10957.4</v>
      </c>
      <c r="E20" s="30">
        <f>E21</f>
        <v>0</v>
      </c>
      <c r="F20" s="30">
        <f>F21</f>
        <v>0</v>
      </c>
      <c r="G20" s="30">
        <f>G21</f>
        <v>0</v>
      </c>
      <c r="H20" s="30">
        <f>H21</f>
        <v>7852.0199999999995</v>
      </c>
    </row>
    <row r="21" spans="1:8" ht="31.5">
      <c r="A21" s="10" t="s">
        <v>270</v>
      </c>
      <c r="B21" s="11" t="s">
        <v>198</v>
      </c>
      <c r="C21" s="11"/>
      <c r="D21" s="4">
        <f>D22+D23+D24</f>
        <v>10957.4</v>
      </c>
      <c r="E21" s="4"/>
      <c r="F21" s="4"/>
      <c r="G21" s="2"/>
      <c r="H21" s="4">
        <f>H22+H23+H24</f>
        <v>7852.0199999999995</v>
      </c>
    </row>
    <row r="22" spans="1:8" ht="94.5">
      <c r="A22" s="10" t="s">
        <v>44</v>
      </c>
      <c r="B22" s="11" t="s">
        <v>198</v>
      </c>
      <c r="C22" s="11" t="s">
        <v>45</v>
      </c>
      <c r="D22" s="4">
        <v>9247.8</v>
      </c>
      <c r="E22" s="4"/>
      <c r="F22" s="4"/>
      <c r="G22" s="2"/>
      <c r="H22" s="4">
        <v>6943.86</v>
      </c>
    </row>
    <row r="23" spans="1:8" ht="31.5">
      <c r="A23" s="10" t="s">
        <v>46</v>
      </c>
      <c r="B23" s="11" t="s">
        <v>198</v>
      </c>
      <c r="C23" s="11" t="s">
        <v>47</v>
      </c>
      <c r="D23" s="4">
        <v>1699.6</v>
      </c>
      <c r="E23" s="4"/>
      <c r="F23" s="4"/>
      <c r="G23" s="2"/>
      <c r="H23" s="4">
        <v>904.63</v>
      </c>
    </row>
    <row r="24" spans="1:8" ht="15.75">
      <c r="A24" s="10" t="s">
        <v>68</v>
      </c>
      <c r="B24" s="11" t="s">
        <v>198</v>
      </c>
      <c r="C24" s="11" t="s">
        <v>67</v>
      </c>
      <c r="D24" s="4">
        <v>10</v>
      </c>
      <c r="E24" s="4"/>
      <c r="F24" s="4"/>
      <c r="G24" s="2"/>
      <c r="H24" s="4">
        <v>3.53</v>
      </c>
    </row>
    <row r="25" spans="1:8" ht="60" customHeight="1">
      <c r="A25" s="60" t="s">
        <v>417</v>
      </c>
      <c r="B25" s="42" t="s">
        <v>420</v>
      </c>
      <c r="C25" s="42"/>
      <c r="D25" s="43">
        <f>D26</f>
        <v>15281.54</v>
      </c>
      <c r="E25" s="43">
        <f>E26</f>
        <v>0</v>
      </c>
      <c r="F25" s="43">
        <f>F26</f>
        <v>0</v>
      </c>
      <c r="G25" s="43">
        <f>G26</f>
        <v>0</v>
      </c>
      <c r="H25" s="43">
        <f>H26</f>
        <v>11238.079999999998</v>
      </c>
    </row>
    <row r="26" spans="1:8" ht="31.5">
      <c r="A26" s="13" t="s">
        <v>270</v>
      </c>
      <c r="B26" s="15" t="s">
        <v>420</v>
      </c>
      <c r="C26" s="15"/>
      <c r="D26" s="14">
        <f>D27+D28+D29</f>
        <v>15281.54</v>
      </c>
      <c r="E26" s="75"/>
      <c r="F26" s="75"/>
      <c r="G26" s="78"/>
      <c r="H26" s="14">
        <f>H27+H28+H29</f>
        <v>11238.079999999998</v>
      </c>
    </row>
    <row r="27" spans="1:8" ht="94.5">
      <c r="A27" s="13" t="s">
        <v>44</v>
      </c>
      <c r="B27" s="15" t="s">
        <v>420</v>
      </c>
      <c r="C27" s="15" t="s">
        <v>45</v>
      </c>
      <c r="D27" s="14">
        <v>11889.36</v>
      </c>
      <c r="E27" s="75"/>
      <c r="F27" s="75"/>
      <c r="G27" s="78"/>
      <c r="H27" s="14">
        <v>8915.3</v>
      </c>
    </row>
    <row r="28" spans="1:8" ht="31.5">
      <c r="A28" s="13" t="s">
        <v>46</v>
      </c>
      <c r="B28" s="15" t="s">
        <v>420</v>
      </c>
      <c r="C28" s="15" t="s">
        <v>47</v>
      </c>
      <c r="D28" s="14">
        <v>3277.29</v>
      </c>
      <c r="E28" s="75"/>
      <c r="F28" s="75"/>
      <c r="G28" s="78"/>
      <c r="H28" s="14">
        <v>2207.89</v>
      </c>
    </row>
    <row r="29" spans="1:8" ht="15.75">
      <c r="A29" s="13" t="s">
        <v>68</v>
      </c>
      <c r="B29" s="15" t="s">
        <v>420</v>
      </c>
      <c r="C29" s="15" t="s">
        <v>67</v>
      </c>
      <c r="D29" s="14">
        <v>114.89</v>
      </c>
      <c r="E29" s="75"/>
      <c r="F29" s="75"/>
      <c r="G29" s="78"/>
      <c r="H29" s="14">
        <v>114.89</v>
      </c>
    </row>
    <row r="30" spans="1:8" ht="47.25">
      <c r="A30" s="28" t="s">
        <v>199</v>
      </c>
      <c r="B30" s="29" t="s">
        <v>200</v>
      </c>
      <c r="C30" s="29"/>
      <c r="D30" s="30">
        <f>D31</f>
        <v>100</v>
      </c>
      <c r="E30" s="30">
        <f>E31</f>
        <v>100</v>
      </c>
      <c r="F30" s="30">
        <f>F31</f>
        <v>100</v>
      </c>
      <c r="G30" s="30">
        <f>G31</f>
        <v>0</v>
      </c>
      <c r="H30" s="30">
        <f>H31</f>
        <v>86.81</v>
      </c>
    </row>
    <row r="31" spans="1:8" ht="45.75" customHeight="1">
      <c r="A31" s="10" t="s">
        <v>13</v>
      </c>
      <c r="B31" s="11" t="s">
        <v>200</v>
      </c>
      <c r="C31" s="11"/>
      <c r="D31" s="4">
        <f>D32</f>
        <v>100</v>
      </c>
      <c r="E31" s="4">
        <v>100</v>
      </c>
      <c r="F31" s="4">
        <v>100</v>
      </c>
      <c r="G31" s="2"/>
      <c r="H31" s="4">
        <f>H32</f>
        <v>86.81</v>
      </c>
    </row>
    <row r="32" spans="1:8" ht="30" customHeight="1">
      <c r="A32" s="10" t="s">
        <v>46</v>
      </c>
      <c r="B32" s="11" t="s">
        <v>200</v>
      </c>
      <c r="C32" s="11" t="s">
        <v>47</v>
      </c>
      <c r="D32" s="4">
        <v>100</v>
      </c>
      <c r="E32" s="4"/>
      <c r="F32" s="4"/>
      <c r="G32" s="2"/>
      <c r="H32" s="4">
        <v>86.81</v>
      </c>
    </row>
    <row r="33" spans="1:8" ht="53.25" customHeight="1">
      <c r="A33" s="28" t="s">
        <v>324</v>
      </c>
      <c r="B33" s="29" t="s">
        <v>326</v>
      </c>
      <c r="C33" s="29"/>
      <c r="D33" s="30">
        <f>D34</f>
        <v>1324.4499999999998</v>
      </c>
      <c r="E33" s="30">
        <f>E34</f>
        <v>0</v>
      </c>
      <c r="F33" s="30">
        <f>F34</f>
        <v>0</v>
      </c>
      <c r="G33" s="30">
        <f>G34</f>
        <v>0</v>
      </c>
      <c r="H33" s="30">
        <f>H34</f>
        <v>1091.01</v>
      </c>
    </row>
    <row r="34" spans="1:8" ht="30" customHeight="1">
      <c r="A34" s="10" t="s">
        <v>325</v>
      </c>
      <c r="B34" s="11" t="s">
        <v>326</v>
      </c>
      <c r="C34" s="11"/>
      <c r="D34" s="4">
        <f>D35+D36</f>
        <v>1324.4499999999998</v>
      </c>
      <c r="E34" s="4"/>
      <c r="F34" s="4"/>
      <c r="G34" s="2"/>
      <c r="H34" s="4">
        <f>H35+H36</f>
        <v>1091.01</v>
      </c>
    </row>
    <row r="35" spans="1:8" ht="42" customHeight="1">
      <c r="A35" s="10" t="s">
        <v>46</v>
      </c>
      <c r="B35" s="11" t="s">
        <v>326</v>
      </c>
      <c r="C35" s="11" t="s">
        <v>47</v>
      </c>
      <c r="D35" s="4">
        <v>1286.58</v>
      </c>
      <c r="E35" s="4"/>
      <c r="F35" s="4"/>
      <c r="G35" s="2"/>
      <c r="H35" s="4">
        <v>1053.14</v>
      </c>
    </row>
    <row r="36" spans="1:8" ht="30" customHeight="1">
      <c r="A36" s="13" t="s">
        <v>68</v>
      </c>
      <c r="B36" s="15" t="s">
        <v>326</v>
      </c>
      <c r="C36" s="15" t="s">
        <v>67</v>
      </c>
      <c r="D36" s="14">
        <v>37.87</v>
      </c>
      <c r="E36" s="14"/>
      <c r="F36" s="14"/>
      <c r="G36" s="79"/>
      <c r="H36" s="14">
        <v>37.87</v>
      </c>
    </row>
    <row r="37" spans="1:8" ht="75" customHeight="1">
      <c r="A37" s="5" t="s">
        <v>18</v>
      </c>
      <c r="B37" s="7" t="s">
        <v>72</v>
      </c>
      <c r="C37" s="7"/>
      <c r="D37" s="6">
        <f>D38+D43+D48+D54</f>
        <v>356849.45999999996</v>
      </c>
      <c r="E37" s="6">
        <f>E38+E43+E48+E54</f>
        <v>55010.52</v>
      </c>
      <c r="F37" s="6">
        <f>F38+F43+F48+F54</f>
        <v>58058.69</v>
      </c>
      <c r="G37" s="6">
        <f>G38+G43+G48+G54</f>
        <v>0</v>
      </c>
      <c r="H37" s="6">
        <f>H38+H43+H48+H54</f>
        <v>251309.06</v>
      </c>
    </row>
    <row r="38" spans="1:8" ht="47.25">
      <c r="A38" s="28" t="s">
        <v>65</v>
      </c>
      <c r="B38" s="29" t="s">
        <v>66</v>
      </c>
      <c r="C38" s="29"/>
      <c r="D38" s="30">
        <f>D39</f>
        <v>8427.75</v>
      </c>
      <c r="E38" s="30">
        <f>E39</f>
        <v>0</v>
      </c>
      <c r="F38" s="30">
        <f>F39</f>
        <v>0</v>
      </c>
      <c r="G38" s="30">
        <f>G39</f>
        <v>0</v>
      </c>
      <c r="H38" s="30">
        <f>H39</f>
        <v>5942.18</v>
      </c>
    </row>
    <row r="39" spans="1:8" ht="31.5">
      <c r="A39" s="10" t="s">
        <v>3</v>
      </c>
      <c r="B39" s="11" t="s">
        <v>66</v>
      </c>
      <c r="C39" s="11"/>
      <c r="D39" s="4">
        <f>D40+D41+D42</f>
        <v>8427.75</v>
      </c>
      <c r="E39" s="4">
        <f>E40+E41+E42</f>
        <v>0</v>
      </c>
      <c r="F39" s="4">
        <f>F40+F41+F42</f>
        <v>0</v>
      </c>
      <c r="G39" s="4">
        <f>G40+G41+G42</f>
        <v>0</v>
      </c>
      <c r="H39" s="4">
        <f>H40+H41+H42</f>
        <v>5942.18</v>
      </c>
    </row>
    <row r="40" spans="1:8" ht="94.5">
      <c r="A40" s="10" t="s">
        <v>44</v>
      </c>
      <c r="B40" s="11" t="s">
        <v>66</v>
      </c>
      <c r="C40" s="11" t="s">
        <v>45</v>
      </c>
      <c r="D40" s="4">
        <v>6813.76</v>
      </c>
      <c r="E40" s="18"/>
      <c r="F40" s="4"/>
      <c r="G40" s="2"/>
      <c r="H40" s="4">
        <v>5139.83</v>
      </c>
    </row>
    <row r="41" spans="1:8" ht="31.5">
      <c r="A41" s="10" t="s">
        <v>46</v>
      </c>
      <c r="B41" s="11" t="s">
        <v>66</v>
      </c>
      <c r="C41" s="11" t="s">
        <v>47</v>
      </c>
      <c r="D41" s="4">
        <v>1611.99</v>
      </c>
      <c r="E41" s="18"/>
      <c r="F41" s="4"/>
      <c r="G41" s="2"/>
      <c r="H41" s="4">
        <v>801.13</v>
      </c>
    </row>
    <row r="42" spans="1:8" ht="15.75">
      <c r="A42" s="10" t="s">
        <v>68</v>
      </c>
      <c r="B42" s="11" t="s">
        <v>66</v>
      </c>
      <c r="C42" s="11" t="s">
        <v>67</v>
      </c>
      <c r="D42" s="4">
        <v>2</v>
      </c>
      <c r="E42" s="18"/>
      <c r="F42" s="4"/>
      <c r="G42" s="2"/>
      <c r="H42" s="4">
        <v>1.22</v>
      </c>
    </row>
    <row r="43" spans="1:8" ht="92.25" customHeight="1">
      <c r="A43" s="28" t="s">
        <v>69</v>
      </c>
      <c r="B43" s="29" t="s">
        <v>70</v>
      </c>
      <c r="C43" s="29"/>
      <c r="D43" s="30">
        <f>D44</f>
        <v>585.0000000000001</v>
      </c>
      <c r="E43" s="30">
        <f>E44</f>
        <v>0</v>
      </c>
      <c r="F43" s="30">
        <f>F44</f>
        <v>0</v>
      </c>
      <c r="G43" s="30">
        <f>G44</f>
        <v>0</v>
      </c>
      <c r="H43" s="30">
        <f>H44</f>
        <v>253.17</v>
      </c>
    </row>
    <row r="44" spans="1:8" ht="15.75">
      <c r="A44" s="10" t="s">
        <v>71</v>
      </c>
      <c r="B44" s="11" t="s">
        <v>70</v>
      </c>
      <c r="C44" s="11"/>
      <c r="D44" s="4">
        <f>D45+D46+D47</f>
        <v>585.0000000000001</v>
      </c>
      <c r="E44" s="4">
        <f>E45+E46+E47</f>
        <v>0</v>
      </c>
      <c r="F44" s="4">
        <f>F45+F46+F47</f>
        <v>0</v>
      </c>
      <c r="G44" s="4">
        <f>G45+G46+G47</f>
        <v>0</v>
      </c>
      <c r="H44" s="4">
        <f>H45+H46+H47</f>
        <v>253.17</v>
      </c>
    </row>
    <row r="45" spans="1:8" ht="31.5">
      <c r="A45" s="10" t="s">
        <v>46</v>
      </c>
      <c r="B45" s="11" t="s">
        <v>70</v>
      </c>
      <c r="C45" s="11" t="s">
        <v>47</v>
      </c>
      <c r="D45" s="4">
        <v>516.83</v>
      </c>
      <c r="E45" s="18"/>
      <c r="F45" s="4"/>
      <c r="G45" s="2"/>
      <c r="H45" s="4">
        <v>185</v>
      </c>
    </row>
    <row r="46" spans="1:8" ht="15.75">
      <c r="A46" s="10" t="s">
        <v>350</v>
      </c>
      <c r="B46" s="11" t="s">
        <v>70</v>
      </c>
      <c r="C46" s="11" t="s">
        <v>91</v>
      </c>
      <c r="D46" s="4">
        <v>56.97</v>
      </c>
      <c r="E46" s="18"/>
      <c r="F46" s="4"/>
      <c r="G46" s="2"/>
      <c r="H46" s="4">
        <v>56.97</v>
      </c>
    </row>
    <row r="47" spans="1:8" ht="47.25">
      <c r="A47" s="10" t="s">
        <v>39</v>
      </c>
      <c r="B47" s="11" t="s">
        <v>70</v>
      </c>
      <c r="C47" s="11" t="s">
        <v>38</v>
      </c>
      <c r="D47" s="4">
        <v>11.2</v>
      </c>
      <c r="E47" s="18"/>
      <c r="F47" s="4"/>
      <c r="G47" s="2"/>
      <c r="H47" s="4">
        <v>11.2</v>
      </c>
    </row>
    <row r="48" spans="1:8" ht="31.5">
      <c r="A48" s="31" t="s">
        <v>8</v>
      </c>
      <c r="B48" s="32" t="s">
        <v>41</v>
      </c>
      <c r="C48" s="32"/>
      <c r="D48" s="33">
        <f>D49+D52</f>
        <v>130857.41</v>
      </c>
      <c r="E48" s="33">
        <f>E49+E52</f>
        <v>55010.52</v>
      </c>
      <c r="F48" s="33">
        <f>F49+F52</f>
        <v>58058.69</v>
      </c>
      <c r="G48" s="33">
        <f>G49+G52</f>
        <v>0</v>
      </c>
      <c r="H48" s="33">
        <f>H49+H52</f>
        <v>88601.20999999999</v>
      </c>
    </row>
    <row r="49" spans="1:8" ht="78" customHeight="1">
      <c r="A49" s="28" t="s">
        <v>50</v>
      </c>
      <c r="B49" s="29" t="s">
        <v>40</v>
      </c>
      <c r="C49" s="29"/>
      <c r="D49" s="30">
        <f>D51+D50</f>
        <v>76959.36</v>
      </c>
      <c r="E49" s="30">
        <f>E51+E50</f>
        <v>0</v>
      </c>
      <c r="F49" s="30">
        <f>F51+F50</f>
        <v>0</v>
      </c>
      <c r="G49" s="30">
        <f>G51+G50</f>
        <v>0</v>
      </c>
      <c r="H49" s="30">
        <f>H51+H50</f>
        <v>53045.729999999996</v>
      </c>
    </row>
    <row r="50" spans="1:8" ht="51" customHeight="1">
      <c r="A50" s="10" t="s">
        <v>46</v>
      </c>
      <c r="B50" s="11" t="s">
        <v>40</v>
      </c>
      <c r="C50" s="11" t="s">
        <v>47</v>
      </c>
      <c r="D50" s="4">
        <f>5728.23+2.47</f>
        <v>5730.7</v>
      </c>
      <c r="E50" s="18"/>
      <c r="F50" s="4"/>
      <c r="G50" s="2"/>
      <c r="H50" s="4">
        <f>3226.41+2.47</f>
        <v>3228.8799999999997</v>
      </c>
    </row>
    <row r="51" spans="1:8" ht="78.75" customHeight="1">
      <c r="A51" s="10" t="s">
        <v>39</v>
      </c>
      <c r="B51" s="11" t="s">
        <v>40</v>
      </c>
      <c r="C51" s="11" t="s">
        <v>38</v>
      </c>
      <c r="D51" s="4">
        <f>2039.14+69189.52</f>
        <v>71228.66</v>
      </c>
      <c r="E51" s="18"/>
      <c r="F51" s="4"/>
      <c r="G51" s="2"/>
      <c r="H51" s="4">
        <f>0+49816.85</f>
        <v>49816.85</v>
      </c>
    </row>
    <row r="52" spans="1:8" ht="103.5" customHeight="1">
      <c r="A52" s="28" t="s">
        <v>51</v>
      </c>
      <c r="B52" s="29" t="s">
        <v>34</v>
      </c>
      <c r="C52" s="29"/>
      <c r="D52" s="30">
        <f>D53</f>
        <v>53898.05</v>
      </c>
      <c r="E52" s="4">
        <f>55010.52</f>
        <v>55010.52</v>
      </c>
      <c r="F52" s="4">
        <v>58058.69</v>
      </c>
      <c r="H52" s="30">
        <f>H53</f>
        <v>35555.48</v>
      </c>
    </row>
    <row r="53" spans="1:8" ht="47.25">
      <c r="A53" s="10" t="s">
        <v>39</v>
      </c>
      <c r="B53" s="11" t="s">
        <v>34</v>
      </c>
      <c r="C53" s="11" t="s">
        <v>38</v>
      </c>
      <c r="D53" s="4">
        <v>53898.05</v>
      </c>
      <c r="E53" s="4"/>
      <c r="F53" s="4"/>
      <c r="G53" s="2"/>
      <c r="H53" s="4">
        <v>35555.48</v>
      </c>
    </row>
    <row r="54" spans="1:8" ht="57" customHeight="1">
      <c r="A54" s="31" t="s">
        <v>9</v>
      </c>
      <c r="B54" s="32" t="s">
        <v>53</v>
      </c>
      <c r="C54" s="32"/>
      <c r="D54" s="33">
        <f>D55+D70</f>
        <v>216979.3</v>
      </c>
      <c r="E54" s="27">
        <f>SUM(E55:E55)</f>
        <v>0</v>
      </c>
      <c r="F54" s="12">
        <f>SUM(F55:F55)</f>
        <v>0</v>
      </c>
      <c r="H54" s="33">
        <f>H55+H70</f>
        <v>156512.5</v>
      </c>
    </row>
    <row r="55" spans="1:8" ht="111" customHeight="1">
      <c r="A55" s="28" t="s">
        <v>52</v>
      </c>
      <c r="B55" s="29" t="s">
        <v>57</v>
      </c>
      <c r="C55" s="29"/>
      <c r="D55" s="30">
        <f>D56+D58+D62+D64+D68+D66</f>
        <v>189465.31</v>
      </c>
      <c r="E55" s="30">
        <f>E56+E58+E62+E64+E68+E66</f>
        <v>0</v>
      </c>
      <c r="F55" s="30">
        <f>F56+F58+F62+F64+F68+F66</f>
        <v>0</v>
      </c>
      <c r="G55" s="30">
        <f>G56+G58+G62+G64+G68+G66</f>
        <v>0</v>
      </c>
      <c r="H55" s="30">
        <f>H56+H58+H62+H64+H68+H66</f>
        <v>136946.43</v>
      </c>
    </row>
    <row r="56" spans="1:8" ht="64.5" customHeight="1">
      <c r="A56" s="57" t="s">
        <v>54</v>
      </c>
      <c r="B56" s="50" t="s">
        <v>58</v>
      </c>
      <c r="C56" s="50"/>
      <c r="D56" s="49">
        <f>D57</f>
        <v>117720.18</v>
      </c>
      <c r="E56" s="49"/>
      <c r="F56" s="49"/>
      <c r="G56" s="65"/>
      <c r="H56" s="49">
        <f>H57</f>
        <v>87587.33</v>
      </c>
    </row>
    <row r="57" spans="1:8" ht="47.25">
      <c r="A57" s="10" t="s">
        <v>39</v>
      </c>
      <c r="B57" s="11" t="s">
        <v>58</v>
      </c>
      <c r="C57" s="11" t="s">
        <v>38</v>
      </c>
      <c r="D57" s="4">
        <v>117720.18</v>
      </c>
      <c r="E57" s="4"/>
      <c r="F57" s="4"/>
      <c r="G57" s="2"/>
      <c r="H57" s="4">
        <v>87587.33</v>
      </c>
    </row>
    <row r="58" spans="1:8" ht="78.75" customHeight="1">
      <c r="A58" s="57" t="s">
        <v>55</v>
      </c>
      <c r="B58" s="50" t="s">
        <v>59</v>
      </c>
      <c r="C58" s="50"/>
      <c r="D58" s="49">
        <f>D61+D60+D59</f>
        <v>65990</v>
      </c>
      <c r="E58" s="49">
        <f>E61+E60+E59</f>
        <v>0</v>
      </c>
      <c r="F58" s="49">
        <f>F61+F60+F59</f>
        <v>0</v>
      </c>
      <c r="G58" s="49">
        <f>G61+G60+G59</f>
        <v>0</v>
      </c>
      <c r="H58" s="49">
        <f>H61+H60+H59</f>
        <v>46299.64</v>
      </c>
    </row>
    <row r="59" spans="1:8" ht="31.5">
      <c r="A59" s="10" t="s">
        <v>46</v>
      </c>
      <c r="B59" s="11" t="s">
        <v>59</v>
      </c>
      <c r="C59" s="11" t="s">
        <v>47</v>
      </c>
      <c r="D59" s="4">
        <f>837.11+10.4</f>
        <v>847.51</v>
      </c>
      <c r="E59" s="4"/>
      <c r="F59" s="4"/>
      <c r="G59" s="2"/>
      <c r="H59" s="4">
        <f>737.21+10.4</f>
        <v>747.61</v>
      </c>
    </row>
    <row r="60" spans="1:8" ht="31.5">
      <c r="A60" s="10" t="s">
        <v>301</v>
      </c>
      <c r="B60" s="11" t="s">
        <v>59</v>
      </c>
      <c r="C60" s="11" t="s">
        <v>303</v>
      </c>
      <c r="D60" s="4">
        <v>53.88</v>
      </c>
      <c r="E60" s="4"/>
      <c r="F60" s="4"/>
      <c r="G60" s="2"/>
      <c r="H60" s="4">
        <v>36.15</v>
      </c>
    </row>
    <row r="61" spans="1:8" ht="47.25">
      <c r="A61" s="10" t="s">
        <v>39</v>
      </c>
      <c r="B61" s="11" t="s">
        <v>59</v>
      </c>
      <c r="C61" s="11" t="s">
        <v>38</v>
      </c>
      <c r="D61" s="4">
        <f>2602.51+62486.1</f>
        <v>65088.61</v>
      </c>
      <c r="E61" s="4"/>
      <c r="F61" s="4"/>
      <c r="G61" s="2"/>
      <c r="H61" s="4">
        <v>45515.88</v>
      </c>
    </row>
    <row r="62" spans="1:8" ht="31.5">
      <c r="A62" s="57" t="s">
        <v>56</v>
      </c>
      <c r="B62" s="50" t="s">
        <v>60</v>
      </c>
      <c r="C62" s="50"/>
      <c r="D62" s="49">
        <f>D63</f>
        <v>1857.6</v>
      </c>
      <c r="E62" s="49"/>
      <c r="F62" s="49"/>
      <c r="G62" s="65"/>
      <c r="H62" s="49">
        <f>H63</f>
        <v>1174.99</v>
      </c>
    </row>
    <row r="63" spans="1:8" ht="47.25">
      <c r="A63" s="10" t="s">
        <v>39</v>
      </c>
      <c r="B63" s="11" t="s">
        <v>60</v>
      </c>
      <c r="C63" s="11" t="s">
        <v>38</v>
      </c>
      <c r="D63" s="4">
        <v>1857.6</v>
      </c>
      <c r="E63" s="4"/>
      <c r="F63" s="4"/>
      <c r="G63" s="2"/>
      <c r="H63" s="4">
        <v>1174.99</v>
      </c>
    </row>
    <row r="64" spans="1:8" ht="47.25">
      <c r="A64" s="57" t="s">
        <v>327</v>
      </c>
      <c r="B64" s="50" t="s">
        <v>328</v>
      </c>
      <c r="C64" s="50"/>
      <c r="D64" s="49">
        <f>D65</f>
        <v>1888</v>
      </c>
      <c r="E64" s="49"/>
      <c r="F64" s="49"/>
      <c r="G64" s="65"/>
      <c r="H64" s="49">
        <f>H65</f>
        <v>1197.7</v>
      </c>
    </row>
    <row r="65" spans="1:8" ht="47.25">
      <c r="A65" s="10" t="s">
        <v>39</v>
      </c>
      <c r="B65" s="11" t="s">
        <v>328</v>
      </c>
      <c r="C65" s="11" t="s">
        <v>38</v>
      </c>
      <c r="D65" s="4">
        <v>1888</v>
      </c>
      <c r="E65" s="4"/>
      <c r="F65" s="4"/>
      <c r="G65" s="2"/>
      <c r="H65" s="4">
        <v>1197.7</v>
      </c>
    </row>
    <row r="66" spans="1:8" ht="78.75">
      <c r="A66" s="57" t="s">
        <v>351</v>
      </c>
      <c r="B66" s="50" t="s">
        <v>352</v>
      </c>
      <c r="C66" s="50"/>
      <c r="D66" s="49">
        <f>D67</f>
        <v>1304.35</v>
      </c>
      <c r="E66" s="49"/>
      <c r="F66" s="49"/>
      <c r="G66" s="65"/>
      <c r="H66" s="49">
        <f>H67</f>
        <v>0</v>
      </c>
    </row>
    <row r="67" spans="1:8" ht="31.5">
      <c r="A67" s="10" t="s">
        <v>301</v>
      </c>
      <c r="B67" s="11" t="s">
        <v>352</v>
      </c>
      <c r="C67" s="11" t="s">
        <v>303</v>
      </c>
      <c r="D67" s="4">
        <v>1304.35</v>
      </c>
      <c r="E67" s="4"/>
      <c r="F67" s="4"/>
      <c r="G67" s="2"/>
      <c r="H67" s="4">
        <v>0</v>
      </c>
    </row>
    <row r="68" spans="1:8" ht="47.25">
      <c r="A68" s="58" t="s">
        <v>329</v>
      </c>
      <c r="B68" s="50" t="s">
        <v>330</v>
      </c>
      <c r="C68" s="50"/>
      <c r="D68" s="49">
        <f>D69</f>
        <v>705.18</v>
      </c>
      <c r="E68" s="49"/>
      <c r="F68" s="49"/>
      <c r="G68" s="65"/>
      <c r="H68" s="49">
        <f>H69</f>
        <v>686.77</v>
      </c>
    </row>
    <row r="69" spans="1:8" ht="31.5">
      <c r="A69" s="10" t="s">
        <v>301</v>
      </c>
      <c r="B69" s="11" t="s">
        <v>330</v>
      </c>
      <c r="C69" s="11" t="s">
        <v>303</v>
      </c>
      <c r="D69" s="4">
        <v>705.18</v>
      </c>
      <c r="E69" s="4"/>
      <c r="F69" s="4"/>
      <c r="G69" s="2"/>
      <c r="H69" s="4">
        <v>686.77</v>
      </c>
    </row>
    <row r="70" spans="1:8" ht="31.5">
      <c r="A70" s="28" t="s">
        <v>61</v>
      </c>
      <c r="B70" s="29" t="s">
        <v>62</v>
      </c>
      <c r="C70" s="29"/>
      <c r="D70" s="30">
        <f>SUM(D71)</f>
        <v>27513.99</v>
      </c>
      <c r="E70" s="30">
        <f>SUM(E71)</f>
        <v>0</v>
      </c>
      <c r="F70" s="30">
        <f>SUM(F71)</f>
        <v>0</v>
      </c>
      <c r="G70" s="30">
        <f>SUM(G71)</f>
        <v>0</v>
      </c>
      <c r="H70" s="30">
        <f>SUM(H71)</f>
        <v>19566.07</v>
      </c>
    </row>
    <row r="71" spans="1:8" ht="36.75" customHeight="1">
      <c r="A71" s="57" t="s">
        <v>63</v>
      </c>
      <c r="B71" s="50" t="s">
        <v>64</v>
      </c>
      <c r="C71" s="50"/>
      <c r="D71" s="49">
        <f>D73+D72</f>
        <v>27513.99</v>
      </c>
      <c r="E71" s="4">
        <f>E73+E72</f>
        <v>0</v>
      </c>
      <c r="F71" s="4">
        <f>F73+F72</f>
        <v>0</v>
      </c>
      <c r="G71" s="4">
        <f>G73+G72</f>
        <v>0</v>
      </c>
      <c r="H71" s="49">
        <f>H73+H72</f>
        <v>19566.07</v>
      </c>
    </row>
    <row r="72" spans="1:10" ht="36.75" customHeight="1">
      <c r="A72" s="10" t="s">
        <v>46</v>
      </c>
      <c r="B72" s="15" t="s">
        <v>64</v>
      </c>
      <c r="C72" s="15" t="s">
        <v>47</v>
      </c>
      <c r="D72" s="14">
        <v>257.36</v>
      </c>
      <c r="E72" s="81"/>
      <c r="F72" s="14"/>
      <c r="G72" s="79"/>
      <c r="H72" s="14">
        <v>257.36</v>
      </c>
      <c r="I72" s="3"/>
      <c r="J72" s="2"/>
    </row>
    <row r="73" spans="1:8" ht="48.75" customHeight="1">
      <c r="A73" s="10" t="s">
        <v>39</v>
      </c>
      <c r="B73" s="11" t="s">
        <v>64</v>
      </c>
      <c r="C73" s="11" t="s">
        <v>38</v>
      </c>
      <c r="D73" s="4">
        <f>2086.8+25169.83</f>
        <v>27256.63</v>
      </c>
      <c r="E73" s="18"/>
      <c r="F73" s="4"/>
      <c r="G73" s="2"/>
      <c r="H73" s="4">
        <v>19308.71</v>
      </c>
    </row>
    <row r="74" spans="1:8" ht="31.5">
      <c r="A74" s="5" t="s">
        <v>5</v>
      </c>
      <c r="B74" s="7" t="s">
        <v>82</v>
      </c>
      <c r="C74" s="7"/>
      <c r="D74" s="6">
        <f>D75+D79+D103+D109+D115+D87+D83+D130+D134</f>
        <v>44571.65</v>
      </c>
      <c r="E74" s="6">
        <f>E75+E79+E103+E109+E115+E87+E83+E130+E134</f>
        <v>49536.17</v>
      </c>
      <c r="F74" s="6">
        <f>F75+F79+F103+F109+F115+F87+F83+F130+F134</f>
        <v>50131.869999999995</v>
      </c>
      <c r="G74" s="6">
        <f>G75+G79+G103+G109+G115+G87+G83+G130+G134</f>
        <v>0</v>
      </c>
      <c r="H74" s="6">
        <f>H75+H79+H103+H109+H115+H87+H83+H130+H134</f>
        <v>29658.47</v>
      </c>
    </row>
    <row r="75" spans="1:8" ht="78.75">
      <c r="A75" s="28" t="s">
        <v>49</v>
      </c>
      <c r="B75" s="29" t="s">
        <v>48</v>
      </c>
      <c r="C75" s="29"/>
      <c r="D75" s="30">
        <f>D76</f>
        <v>1521</v>
      </c>
      <c r="E75" s="9">
        <f>E87+E109+E115+E130+E77+E103</f>
        <v>25555.86</v>
      </c>
      <c r="F75" s="9">
        <f>F87+F109+F115+F130+F77+F103</f>
        <v>25853.71</v>
      </c>
      <c r="H75" s="30">
        <f>H76</f>
        <v>753.41</v>
      </c>
    </row>
    <row r="76" spans="1:8" ht="63">
      <c r="A76" s="10" t="s">
        <v>99</v>
      </c>
      <c r="B76" s="11" t="s">
        <v>48</v>
      </c>
      <c r="C76" s="29"/>
      <c r="D76" s="4">
        <f>D77+D78</f>
        <v>1521</v>
      </c>
      <c r="E76" s="49"/>
      <c r="F76" s="49"/>
      <c r="G76" s="2"/>
      <c r="H76" s="4">
        <f>H77+H78</f>
        <v>753.41</v>
      </c>
    </row>
    <row r="77" spans="1:8" ht="99" customHeight="1">
      <c r="A77" s="10" t="s">
        <v>44</v>
      </c>
      <c r="B77" s="11" t="s">
        <v>48</v>
      </c>
      <c r="C77" s="11" t="s">
        <v>45</v>
      </c>
      <c r="D77" s="4">
        <v>1410</v>
      </c>
      <c r="E77" s="4">
        <v>1575.55</v>
      </c>
      <c r="F77" s="4">
        <v>1575.55</v>
      </c>
      <c r="G77" s="2"/>
      <c r="H77" s="4">
        <v>736.65</v>
      </c>
    </row>
    <row r="78" spans="1:8" ht="31.5">
      <c r="A78" s="10" t="s">
        <v>46</v>
      </c>
      <c r="B78" s="11" t="s">
        <v>48</v>
      </c>
      <c r="C78" s="11" t="s">
        <v>47</v>
      </c>
      <c r="D78" s="4">
        <v>111</v>
      </c>
      <c r="E78" s="4"/>
      <c r="F78" s="4"/>
      <c r="G78" s="2"/>
      <c r="H78" s="4">
        <v>16.76</v>
      </c>
    </row>
    <row r="79" spans="1:8" ht="61.5" customHeight="1">
      <c r="A79" s="28" t="s">
        <v>42</v>
      </c>
      <c r="B79" s="29" t="s">
        <v>43</v>
      </c>
      <c r="C79" s="29"/>
      <c r="D79" s="30">
        <f>D80</f>
        <v>680.99</v>
      </c>
      <c r="E79" s="4"/>
      <c r="F79" s="4"/>
      <c r="H79" s="30">
        <f>H80</f>
        <v>504.78999999999996</v>
      </c>
    </row>
    <row r="80" spans="1:8" ht="81.75" customHeight="1">
      <c r="A80" s="57" t="s">
        <v>98</v>
      </c>
      <c r="B80" s="50" t="s">
        <v>43</v>
      </c>
      <c r="C80" s="50"/>
      <c r="D80" s="49">
        <f>D81+D82</f>
        <v>680.99</v>
      </c>
      <c r="E80" s="49"/>
      <c r="F80" s="49"/>
      <c r="G80" s="65"/>
      <c r="H80" s="49">
        <f>H81+H82</f>
        <v>504.78999999999996</v>
      </c>
    </row>
    <row r="81" spans="1:8" ht="93" customHeight="1">
      <c r="A81" s="10" t="s">
        <v>44</v>
      </c>
      <c r="B81" s="11" t="s">
        <v>43</v>
      </c>
      <c r="C81" s="11" t="s">
        <v>45</v>
      </c>
      <c r="D81" s="4">
        <v>486</v>
      </c>
      <c r="E81" s="4"/>
      <c r="F81" s="4"/>
      <c r="G81" s="2"/>
      <c r="H81" s="4">
        <v>439.13</v>
      </c>
    </row>
    <row r="82" spans="1:8" ht="39.75" customHeight="1">
      <c r="A82" s="10" t="s">
        <v>46</v>
      </c>
      <c r="B82" s="11" t="s">
        <v>43</v>
      </c>
      <c r="C82" s="11" t="s">
        <v>47</v>
      </c>
      <c r="D82" s="4">
        <v>194.99</v>
      </c>
      <c r="E82" s="4"/>
      <c r="F82" s="4"/>
      <c r="G82" s="2"/>
      <c r="H82" s="4">
        <v>65.66</v>
      </c>
    </row>
    <row r="83" spans="1:8" ht="48.75" customHeight="1">
      <c r="A83" s="28" t="s">
        <v>224</v>
      </c>
      <c r="B83" s="29" t="s">
        <v>225</v>
      </c>
      <c r="C83" s="29"/>
      <c r="D83" s="30">
        <f>D84</f>
        <v>555</v>
      </c>
      <c r="E83" s="4"/>
      <c r="F83" s="4"/>
      <c r="H83" s="30">
        <f>H84</f>
        <v>162.54</v>
      </c>
    </row>
    <row r="84" spans="1:8" ht="39.75" customHeight="1">
      <c r="A84" s="57" t="s">
        <v>223</v>
      </c>
      <c r="B84" s="50" t="s">
        <v>225</v>
      </c>
      <c r="C84" s="50"/>
      <c r="D84" s="49">
        <f>D85+D86</f>
        <v>555</v>
      </c>
      <c r="E84" s="4"/>
      <c r="F84" s="4"/>
      <c r="H84" s="49">
        <f>H85+H86</f>
        <v>162.54</v>
      </c>
    </row>
    <row r="85" spans="1:8" ht="39.75" customHeight="1">
      <c r="A85" s="10" t="s">
        <v>46</v>
      </c>
      <c r="B85" s="11" t="s">
        <v>225</v>
      </c>
      <c r="C85" s="11" t="s">
        <v>47</v>
      </c>
      <c r="D85" s="4">
        <v>300</v>
      </c>
      <c r="E85" s="4"/>
      <c r="F85" s="4"/>
      <c r="G85" s="2"/>
      <c r="H85" s="4">
        <v>0</v>
      </c>
    </row>
    <row r="86" spans="1:8" ht="39.75" customHeight="1">
      <c r="A86" s="10" t="s">
        <v>89</v>
      </c>
      <c r="B86" s="11" t="s">
        <v>225</v>
      </c>
      <c r="C86" s="11" t="s">
        <v>91</v>
      </c>
      <c r="D86" s="4">
        <v>255</v>
      </c>
      <c r="E86" s="4"/>
      <c r="F86" s="4"/>
      <c r="G86" s="2"/>
      <c r="H86" s="4">
        <v>162.54</v>
      </c>
    </row>
    <row r="87" spans="1:8" ht="47.25">
      <c r="A87" s="54" t="s">
        <v>19</v>
      </c>
      <c r="B87" s="55" t="s">
        <v>217</v>
      </c>
      <c r="C87" s="55"/>
      <c r="D87" s="56">
        <f>D88</f>
        <v>6922.55</v>
      </c>
      <c r="E87" s="12">
        <f>SUM(E89:E93)</f>
        <v>3249.3</v>
      </c>
      <c r="F87" s="12">
        <f>SUM(F89:F93)</f>
        <v>3194.7</v>
      </c>
      <c r="H87" s="56">
        <f>H88</f>
        <v>4424.160000000001</v>
      </c>
    </row>
    <row r="88" spans="1:8" ht="47.25">
      <c r="A88" s="51" t="s">
        <v>218</v>
      </c>
      <c r="B88" s="52" t="s">
        <v>219</v>
      </c>
      <c r="C88" s="52"/>
      <c r="D88" s="53">
        <f>D89+D91+D93+D95+D97+D99+D101</f>
        <v>6922.55</v>
      </c>
      <c r="E88" s="12"/>
      <c r="F88" s="12"/>
      <c r="H88" s="53">
        <f>H89+H91+H93+H95+H97+H99+H101</f>
        <v>4424.160000000001</v>
      </c>
    </row>
    <row r="89" spans="1:8" ht="158.25" customHeight="1">
      <c r="A89" s="57" t="s">
        <v>20</v>
      </c>
      <c r="B89" s="50" t="s">
        <v>219</v>
      </c>
      <c r="C89" s="50"/>
      <c r="D89" s="49">
        <f>D90</f>
        <v>2528.9</v>
      </c>
      <c r="E89" s="4">
        <v>1360</v>
      </c>
      <c r="F89" s="4">
        <v>1400</v>
      </c>
      <c r="H89" s="49">
        <f>H90</f>
        <v>1722.96</v>
      </c>
    </row>
    <row r="90" spans="1:8" ht="31.5">
      <c r="A90" s="10" t="s">
        <v>89</v>
      </c>
      <c r="B90" s="11" t="s">
        <v>219</v>
      </c>
      <c r="C90" s="11" t="s">
        <v>91</v>
      </c>
      <c r="D90" s="4">
        <v>2528.9</v>
      </c>
      <c r="E90" s="4"/>
      <c r="F90" s="4"/>
      <c r="G90" s="2"/>
      <c r="H90" s="4">
        <v>1722.96</v>
      </c>
    </row>
    <row r="91" spans="1:8" ht="120" customHeight="1">
      <c r="A91" s="57" t="s">
        <v>30</v>
      </c>
      <c r="B91" s="50" t="s">
        <v>220</v>
      </c>
      <c r="C91" s="50"/>
      <c r="D91" s="49">
        <f>D92</f>
        <v>2627.7</v>
      </c>
      <c r="E91" s="4">
        <v>1521.3</v>
      </c>
      <c r="F91" s="4">
        <v>1410.7</v>
      </c>
      <c r="H91" s="49">
        <f>H92</f>
        <v>1743.09</v>
      </c>
    </row>
    <row r="92" spans="1:8" ht="31.5">
      <c r="A92" s="10" t="s">
        <v>89</v>
      </c>
      <c r="B92" s="11" t="s">
        <v>220</v>
      </c>
      <c r="C92" s="11" t="s">
        <v>91</v>
      </c>
      <c r="D92" s="4">
        <v>2627.7</v>
      </c>
      <c r="E92" s="4"/>
      <c r="F92" s="4"/>
      <c r="G92" s="2"/>
      <c r="H92" s="4">
        <v>1743.09</v>
      </c>
    </row>
    <row r="93" spans="1:8" ht="94.5">
      <c r="A93" s="57" t="s">
        <v>29</v>
      </c>
      <c r="B93" s="50" t="s">
        <v>221</v>
      </c>
      <c r="C93" s="50"/>
      <c r="D93" s="49">
        <f>D94</f>
        <v>1010</v>
      </c>
      <c r="E93" s="4">
        <v>368</v>
      </c>
      <c r="F93" s="4">
        <v>384</v>
      </c>
      <c r="H93" s="49">
        <f>H94</f>
        <v>735</v>
      </c>
    </row>
    <row r="94" spans="1:8" ht="31.5">
      <c r="A94" s="10" t="s">
        <v>89</v>
      </c>
      <c r="B94" s="11" t="s">
        <v>221</v>
      </c>
      <c r="C94" s="11" t="s">
        <v>91</v>
      </c>
      <c r="D94" s="4">
        <v>1010</v>
      </c>
      <c r="E94" s="4"/>
      <c r="F94" s="4"/>
      <c r="G94" s="2"/>
      <c r="H94" s="4">
        <v>735</v>
      </c>
    </row>
    <row r="95" spans="1:8" ht="93.75" customHeight="1">
      <c r="A95" s="57" t="s">
        <v>222</v>
      </c>
      <c r="B95" s="50" t="s">
        <v>353</v>
      </c>
      <c r="C95" s="50"/>
      <c r="D95" s="49">
        <f>D96</f>
        <v>216</v>
      </c>
      <c r="E95" s="4"/>
      <c r="F95" s="4"/>
      <c r="H95" s="49">
        <f>H96</f>
        <v>123.6</v>
      </c>
    </row>
    <row r="96" spans="1:8" ht="31.5">
      <c r="A96" s="10" t="s">
        <v>89</v>
      </c>
      <c r="B96" s="11" t="s">
        <v>353</v>
      </c>
      <c r="C96" s="11" t="s">
        <v>91</v>
      </c>
      <c r="D96" s="4">
        <v>216</v>
      </c>
      <c r="E96" s="4"/>
      <c r="F96" s="4"/>
      <c r="G96" s="2"/>
      <c r="H96" s="4">
        <v>123.6</v>
      </c>
    </row>
    <row r="97" spans="1:8" ht="70.5" customHeight="1">
      <c r="A97" s="82" t="s">
        <v>226</v>
      </c>
      <c r="B97" s="83" t="s">
        <v>227</v>
      </c>
      <c r="C97" s="83"/>
      <c r="D97" s="84">
        <f>D98</f>
        <v>456.7</v>
      </c>
      <c r="E97" s="85"/>
      <c r="F97" s="85"/>
      <c r="G97" s="86"/>
      <c r="H97" s="84">
        <f>H98</f>
        <v>83.76</v>
      </c>
    </row>
    <row r="98" spans="1:8" ht="31.5">
      <c r="A98" s="87" t="s">
        <v>89</v>
      </c>
      <c r="B98" s="88" t="s">
        <v>227</v>
      </c>
      <c r="C98" s="88" t="s">
        <v>91</v>
      </c>
      <c r="D98" s="85">
        <v>456.7</v>
      </c>
      <c r="E98" s="85"/>
      <c r="F98" s="85"/>
      <c r="G98" s="92"/>
      <c r="H98" s="85">
        <v>83.76</v>
      </c>
    </row>
    <row r="99" spans="1:8" ht="80.25" customHeight="1">
      <c r="A99" s="57" t="s">
        <v>228</v>
      </c>
      <c r="B99" s="50" t="s">
        <v>229</v>
      </c>
      <c r="C99" s="50"/>
      <c r="D99" s="49">
        <f>D100</f>
        <v>33.25</v>
      </c>
      <c r="E99" s="4"/>
      <c r="F99" s="4"/>
      <c r="H99" s="49">
        <f>H100</f>
        <v>15.75</v>
      </c>
    </row>
    <row r="100" spans="1:8" ht="31.5">
      <c r="A100" s="10" t="s">
        <v>89</v>
      </c>
      <c r="B100" s="11" t="s">
        <v>229</v>
      </c>
      <c r="C100" s="11" t="s">
        <v>91</v>
      </c>
      <c r="D100" s="4">
        <v>33.25</v>
      </c>
      <c r="E100" s="4"/>
      <c r="F100" s="4"/>
      <c r="G100" s="2"/>
      <c r="H100" s="4">
        <v>15.75</v>
      </c>
    </row>
    <row r="101" spans="1:8" ht="31.5">
      <c r="A101" s="57" t="s">
        <v>230</v>
      </c>
      <c r="B101" s="50" t="s">
        <v>231</v>
      </c>
      <c r="C101" s="50"/>
      <c r="D101" s="49">
        <f>D102</f>
        <v>50</v>
      </c>
      <c r="E101" s="4"/>
      <c r="F101" s="4"/>
      <c r="H101" s="49">
        <f>H102</f>
        <v>0</v>
      </c>
    </row>
    <row r="102" spans="1:8" ht="31.5">
      <c r="A102" s="10" t="s">
        <v>89</v>
      </c>
      <c r="B102" s="11" t="s">
        <v>231</v>
      </c>
      <c r="C102" s="11" t="s">
        <v>91</v>
      </c>
      <c r="D102" s="4">
        <v>50</v>
      </c>
      <c r="E102" s="4"/>
      <c r="F102" s="4"/>
      <c r="G102" s="2"/>
      <c r="H102" s="4">
        <v>0</v>
      </c>
    </row>
    <row r="103" spans="1:8" ht="63">
      <c r="A103" s="31" t="s">
        <v>77</v>
      </c>
      <c r="B103" s="32" t="s">
        <v>78</v>
      </c>
      <c r="C103" s="32"/>
      <c r="D103" s="33">
        <f>D104</f>
        <v>6025.17</v>
      </c>
      <c r="E103" s="12">
        <f>SUM(E105:E108)</f>
        <v>6987.31</v>
      </c>
      <c r="F103" s="12">
        <f>SUM(F105:F108)</f>
        <v>7235.16</v>
      </c>
      <c r="H103" s="33">
        <f>H104</f>
        <v>4351.39</v>
      </c>
    </row>
    <row r="104" spans="1:8" ht="47.25">
      <c r="A104" s="28" t="s">
        <v>79</v>
      </c>
      <c r="B104" s="29" t="s">
        <v>306</v>
      </c>
      <c r="C104" s="29"/>
      <c r="D104" s="30">
        <f>D105+D107</f>
        <v>6025.17</v>
      </c>
      <c r="E104" s="12"/>
      <c r="F104" s="12"/>
      <c r="H104" s="30">
        <f>H105+H107</f>
        <v>4351.39</v>
      </c>
    </row>
    <row r="105" spans="1:8" ht="63">
      <c r="A105" s="57" t="s">
        <v>81</v>
      </c>
      <c r="B105" s="50" t="s">
        <v>80</v>
      </c>
      <c r="C105" s="50"/>
      <c r="D105" s="49">
        <f>D106</f>
        <v>5744.77</v>
      </c>
      <c r="E105" s="4">
        <v>100</v>
      </c>
      <c r="F105" s="4">
        <v>100</v>
      </c>
      <c r="H105" s="49">
        <f>H106</f>
        <v>4164.96</v>
      </c>
    </row>
    <row r="106" spans="1:8" ht="47.25">
      <c r="A106" s="10" t="s">
        <v>39</v>
      </c>
      <c r="B106" s="11" t="s">
        <v>80</v>
      </c>
      <c r="C106" s="11" t="s">
        <v>38</v>
      </c>
      <c r="D106" s="4">
        <v>5744.77</v>
      </c>
      <c r="E106" s="4">
        <v>292</v>
      </c>
      <c r="F106" s="4">
        <v>300</v>
      </c>
      <c r="G106" s="2"/>
      <c r="H106" s="4">
        <v>4164.96</v>
      </c>
    </row>
    <row r="107" spans="1:8" ht="82.5" customHeight="1">
      <c r="A107" s="57" t="s">
        <v>88</v>
      </c>
      <c r="B107" s="50" t="s">
        <v>419</v>
      </c>
      <c r="C107" s="50"/>
      <c r="D107" s="49">
        <f>D108</f>
        <v>280.4</v>
      </c>
      <c r="E107" s="4">
        <v>365</v>
      </c>
      <c r="F107" s="4">
        <v>360</v>
      </c>
      <c r="H107" s="49">
        <f>H108</f>
        <v>186.43</v>
      </c>
    </row>
    <row r="108" spans="1:8" ht="98.25" customHeight="1">
      <c r="A108" s="10" t="s">
        <v>44</v>
      </c>
      <c r="B108" s="11" t="s">
        <v>419</v>
      </c>
      <c r="C108" s="11" t="s">
        <v>45</v>
      </c>
      <c r="D108" s="4">
        <v>280.4</v>
      </c>
      <c r="E108" s="4">
        <v>6230.31</v>
      </c>
      <c r="F108" s="4">
        <v>6475.16</v>
      </c>
      <c r="G108" s="2"/>
      <c r="H108" s="4">
        <v>186.43</v>
      </c>
    </row>
    <row r="109" spans="1:8" ht="52.5" customHeight="1">
      <c r="A109" s="31" t="s">
        <v>83</v>
      </c>
      <c r="B109" s="32" t="s">
        <v>84</v>
      </c>
      <c r="C109" s="32"/>
      <c r="D109" s="33">
        <f>D110+D113</f>
        <v>10801.07</v>
      </c>
      <c r="E109" s="12">
        <f>SUM(E110:E114)</f>
        <v>12879.5</v>
      </c>
      <c r="F109" s="12">
        <f>SUM(F110:F114)</f>
        <v>12915.3</v>
      </c>
      <c r="H109" s="33">
        <f>H110+H113</f>
        <v>7427.17</v>
      </c>
    </row>
    <row r="110" spans="1:8" ht="47.25">
      <c r="A110" s="28" t="s">
        <v>85</v>
      </c>
      <c r="B110" s="29" t="s">
        <v>86</v>
      </c>
      <c r="C110" s="29"/>
      <c r="D110" s="30">
        <f>D111</f>
        <v>1566.07</v>
      </c>
      <c r="E110" s="4">
        <v>1074.7</v>
      </c>
      <c r="F110" s="4">
        <v>1100.5</v>
      </c>
      <c r="H110" s="30">
        <f>H111</f>
        <v>1045.37</v>
      </c>
    </row>
    <row r="111" spans="1:8" ht="78" customHeight="1">
      <c r="A111" s="57" t="s">
        <v>87</v>
      </c>
      <c r="B111" s="50" t="s">
        <v>86</v>
      </c>
      <c r="C111" s="50"/>
      <c r="D111" s="49">
        <f>D112</f>
        <v>1566.07</v>
      </c>
      <c r="E111" s="4">
        <v>300</v>
      </c>
      <c r="F111" s="4">
        <v>310</v>
      </c>
      <c r="H111" s="49">
        <f>H112</f>
        <v>1045.37</v>
      </c>
    </row>
    <row r="112" spans="1:8" ht="95.25" customHeight="1">
      <c r="A112" s="10" t="s">
        <v>44</v>
      </c>
      <c r="B112" s="11" t="s">
        <v>86</v>
      </c>
      <c r="C112" s="11" t="s">
        <v>45</v>
      </c>
      <c r="D112" s="4">
        <v>1566.07</v>
      </c>
      <c r="E112" s="4">
        <v>681</v>
      </c>
      <c r="F112" s="4">
        <v>681</v>
      </c>
      <c r="G112" s="2"/>
      <c r="H112" s="4">
        <v>1045.37</v>
      </c>
    </row>
    <row r="113" spans="1:8" ht="95.25" customHeight="1">
      <c r="A113" s="57" t="s">
        <v>21</v>
      </c>
      <c r="B113" s="50" t="s">
        <v>90</v>
      </c>
      <c r="C113" s="50"/>
      <c r="D113" s="49">
        <f>D114</f>
        <v>9235</v>
      </c>
      <c r="E113" s="4">
        <v>10263.8</v>
      </c>
      <c r="F113" s="4">
        <v>10263.8</v>
      </c>
      <c r="H113" s="49">
        <f>H114</f>
        <v>6381.8</v>
      </c>
    </row>
    <row r="114" spans="1:8" ht="31.5">
      <c r="A114" s="10" t="s">
        <v>89</v>
      </c>
      <c r="B114" s="11" t="s">
        <v>90</v>
      </c>
      <c r="C114" s="11" t="s">
        <v>91</v>
      </c>
      <c r="D114" s="4">
        <v>9235</v>
      </c>
      <c r="E114" s="4">
        <v>560</v>
      </c>
      <c r="F114" s="4">
        <v>560</v>
      </c>
      <c r="G114" s="2"/>
      <c r="H114" s="4">
        <v>6381.8</v>
      </c>
    </row>
    <row r="115" spans="1:8" ht="41.25" customHeight="1">
      <c r="A115" s="31" t="s">
        <v>101</v>
      </c>
      <c r="B115" s="32" t="s">
        <v>104</v>
      </c>
      <c r="C115" s="32"/>
      <c r="D115" s="61">
        <f>D116+D124+D127</f>
        <v>7278</v>
      </c>
      <c r="E115" s="12">
        <f>SUM(E116:E120)</f>
        <v>664.2</v>
      </c>
      <c r="F115" s="12">
        <f>SUM(F116:F120)</f>
        <v>733</v>
      </c>
      <c r="H115" s="61">
        <f>H116+H124+H127</f>
        <v>6788.000000000001</v>
      </c>
    </row>
    <row r="116" spans="1:8" ht="47.25">
      <c r="A116" s="28" t="s">
        <v>102</v>
      </c>
      <c r="B116" s="29" t="s">
        <v>309</v>
      </c>
      <c r="C116" s="29"/>
      <c r="D116" s="30">
        <f>D119+D122+D117</f>
        <v>4430</v>
      </c>
      <c r="E116" s="30">
        <f>E119+E122+E117</f>
        <v>332.1</v>
      </c>
      <c r="F116" s="30">
        <f>F119+F122+F117</f>
        <v>366.5</v>
      </c>
      <c r="G116" s="30">
        <f>G119+G122+G117</f>
        <v>0</v>
      </c>
      <c r="H116" s="30">
        <f>H119+H122+H117</f>
        <v>4430</v>
      </c>
    </row>
    <row r="117" spans="1:8" ht="47.25">
      <c r="A117" s="57" t="s">
        <v>354</v>
      </c>
      <c r="B117" s="50" t="s">
        <v>355</v>
      </c>
      <c r="C117" s="50"/>
      <c r="D117" s="49">
        <f>D118</f>
        <v>819</v>
      </c>
      <c r="E117" s="4"/>
      <c r="F117" s="4"/>
      <c r="G117" s="70"/>
      <c r="H117" s="49">
        <f>H118</f>
        <v>819</v>
      </c>
    </row>
    <row r="118" spans="1:8" ht="31.5">
      <c r="A118" s="10" t="s">
        <v>89</v>
      </c>
      <c r="B118" s="11" t="s">
        <v>355</v>
      </c>
      <c r="C118" s="11" t="s">
        <v>91</v>
      </c>
      <c r="D118" s="4">
        <v>819</v>
      </c>
      <c r="E118" s="4"/>
      <c r="F118" s="4"/>
      <c r="G118" s="2"/>
      <c r="H118" s="4">
        <v>819</v>
      </c>
    </row>
    <row r="119" spans="1:8" ht="39" customHeight="1">
      <c r="A119" s="58" t="s">
        <v>232</v>
      </c>
      <c r="B119" s="62" t="s">
        <v>103</v>
      </c>
      <c r="C119" s="62"/>
      <c r="D119" s="63">
        <f>D120+D121</f>
        <v>2526</v>
      </c>
      <c r="E119" s="75">
        <v>332.1</v>
      </c>
      <c r="F119" s="75">
        <v>366.5</v>
      </c>
      <c r="G119" s="76"/>
      <c r="H119" s="63">
        <f>H120+H121</f>
        <v>2526</v>
      </c>
    </row>
    <row r="120" spans="1:9" ht="39" customHeight="1">
      <c r="A120" s="13" t="s">
        <v>46</v>
      </c>
      <c r="B120" s="15" t="s">
        <v>103</v>
      </c>
      <c r="C120" s="15" t="s">
        <v>47</v>
      </c>
      <c r="D120" s="14">
        <v>504</v>
      </c>
      <c r="E120" s="75"/>
      <c r="F120" s="75"/>
      <c r="G120" s="78"/>
      <c r="H120" s="14">
        <v>504</v>
      </c>
      <c r="I120" s="2"/>
    </row>
    <row r="121" spans="1:8" ht="53.25" customHeight="1">
      <c r="A121" s="13" t="s">
        <v>39</v>
      </c>
      <c r="B121" s="15" t="s">
        <v>103</v>
      </c>
      <c r="C121" s="15" t="s">
        <v>38</v>
      </c>
      <c r="D121" s="14">
        <f>639.6+1382.4</f>
        <v>2022</v>
      </c>
      <c r="E121" s="75"/>
      <c r="F121" s="75"/>
      <c r="G121" s="78"/>
      <c r="H121" s="14">
        <f>639.6+1382.4</f>
        <v>2022</v>
      </c>
    </row>
    <row r="122" spans="1:8" ht="63" customHeight="1">
      <c r="A122" s="57" t="s">
        <v>307</v>
      </c>
      <c r="B122" s="50" t="s">
        <v>308</v>
      </c>
      <c r="C122" s="50"/>
      <c r="D122" s="49">
        <f>D123</f>
        <v>1085</v>
      </c>
      <c r="E122" s="49">
        <f>E123</f>
        <v>0</v>
      </c>
      <c r="F122" s="49">
        <f>F123</f>
        <v>0</v>
      </c>
      <c r="G122" s="49">
        <f>G123</f>
        <v>0</v>
      </c>
      <c r="H122" s="49">
        <f>H123</f>
        <v>1085</v>
      </c>
    </row>
    <row r="123" spans="1:8" ht="48.75" customHeight="1">
      <c r="A123" s="10" t="s">
        <v>39</v>
      </c>
      <c r="B123" s="11" t="s">
        <v>308</v>
      </c>
      <c r="C123" s="11" t="s">
        <v>38</v>
      </c>
      <c r="D123" s="4">
        <f>108.5+976.5</f>
        <v>1085</v>
      </c>
      <c r="E123" s="4"/>
      <c r="F123" s="4"/>
      <c r="G123" s="2"/>
      <c r="H123" s="4">
        <f>108.5+976.5</f>
        <v>1085</v>
      </c>
    </row>
    <row r="124" spans="1:8" ht="39" customHeight="1">
      <c r="A124" s="57" t="s">
        <v>233</v>
      </c>
      <c r="B124" s="50" t="s">
        <v>234</v>
      </c>
      <c r="C124" s="50"/>
      <c r="D124" s="49">
        <f>D125+D126</f>
        <v>2457.3999999999996</v>
      </c>
      <c r="E124" s="49">
        <f>E125+E126</f>
        <v>0</v>
      </c>
      <c r="F124" s="49">
        <f>F125+F126</f>
        <v>0</v>
      </c>
      <c r="G124" s="49">
        <f>G125+G126</f>
        <v>0</v>
      </c>
      <c r="H124" s="49">
        <f>H125+H126</f>
        <v>2318.94</v>
      </c>
    </row>
    <row r="125" spans="1:11" ht="39" customHeight="1">
      <c r="A125" s="10" t="s">
        <v>89</v>
      </c>
      <c r="B125" s="15" t="s">
        <v>234</v>
      </c>
      <c r="C125" s="15" t="s">
        <v>91</v>
      </c>
      <c r="D125" s="14">
        <v>277.7</v>
      </c>
      <c r="E125" s="77"/>
      <c r="F125" s="77"/>
      <c r="G125" s="93"/>
      <c r="H125" s="14">
        <v>144.82</v>
      </c>
      <c r="I125" s="3"/>
      <c r="J125" s="79"/>
      <c r="K125" s="2"/>
    </row>
    <row r="126" spans="1:8" ht="54" customHeight="1">
      <c r="A126" s="10" t="s">
        <v>39</v>
      </c>
      <c r="B126" s="11" t="s">
        <v>234</v>
      </c>
      <c r="C126" s="11" t="s">
        <v>38</v>
      </c>
      <c r="D126" s="4">
        <v>2179.7</v>
      </c>
      <c r="E126" s="4"/>
      <c r="F126" s="4"/>
      <c r="G126" s="2"/>
      <c r="H126" s="4">
        <v>2174.12</v>
      </c>
    </row>
    <row r="127" spans="1:8" ht="39" customHeight="1">
      <c r="A127" s="57" t="s">
        <v>235</v>
      </c>
      <c r="B127" s="50" t="s">
        <v>236</v>
      </c>
      <c r="C127" s="50"/>
      <c r="D127" s="49">
        <f>D128+D129</f>
        <v>390.6</v>
      </c>
      <c r="E127" s="49">
        <f>E128+E129</f>
        <v>0</v>
      </c>
      <c r="F127" s="49">
        <f>F128+F129</f>
        <v>0</v>
      </c>
      <c r="G127" s="49">
        <f>G128+G129</f>
        <v>0</v>
      </c>
      <c r="H127" s="49">
        <f>H128+H129</f>
        <v>39.06</v>
      </c>
    </row>
    <row r="128" spans="1:8" ht="39" customHeight="1">
      <c r="A128" s="10" t="s">
        <v>46</v>
      </c>
      <c r="B128" s="11" t="s">
        <v>236</v>
      </c>
      <c r="C128" s="11" t="s">
        <v>47</v>
      </c>
      <c r="D128" s="4">
        <v>312.48</v>
      </c>
      <c r="E128" s="4"/>
      <c r="F128" s="4"/>
      <c r="G128" s="2"/>
      <c r="H128" s="4">
        <v>0</v>
      </c>
    </row>
    <row r="129" spans="1:8" ht="53.25" customHeight="1">
      <c r="A129" s="10" t="s">
        <v>39</v>
      </c>
      <c r="B129" s="11" t="s">
        <v>236</v>
      </c>
      <c r="C129" s="11" t="s">
        <v>38</v>
      </c>
      <c r="D129" s="4">
        <v>78.12</v>
      </c>
      <c r="E129" s="4"/>
      <c r="F129" s="4"/>
      <c r="G129" s="2"/>
      <c r="H129" s="4">
        <v>39.06</v>
      </c>
    </row>
    <row r="130" spans="1:8" ht="15.75">
      <c r="A130" s="33" t="s">
        <v>6</v>
      </c>
      <c r="B130" s="32" t="s">
        <v>238</v>
      </c>
      <c r="C130" s="32"/>
      <c r="D130" s="33">
        <f>D132</f>
        <v>250</v>
      </c>
      <c r="E130" s="12">
        <f>E132</f>
        <v>200</v>
      </c>
      <c r="F130" s="12">
        <f>F132</f>
        <v>200</v>
      </c>
      <c r="H130" s="33">
        <f>H132</f>
        <v>0</v>
      </c>
    </row>
    <row r="131" spans="1:8" ht="47.25">
      <c r="A131" s="28" t="s">
        <v>237</v>
      </c>
      <c r="B131" s="29" t="s">
        <v>238</v>
      </c>
      <c r="C131" s="29"/>
      <c r="D131" s="30">
        <f>D132</f>
        <v>250</v>
      </c>
      <c r="E131" s="12"/>
      <c r="F131" s="12"/>
      <c r="H131" s="30">
        <f>H132</f>
        <v>0</v>
      </c>
    </row>
    <row r="132" spans="1:8" ht="29.25" customHeight="1">
      <c r="A132" s="58" t="s">
        <v>22</v>
      </c>
      <c r="B132" s="50" t="s">
        <v>238</v>
      </c>
      <c r="C132" s="50"/>
      <c r="D132" s="49">
        <f>D133</f>
        <v>250</v>
      </c>
      <c r="E132" s="4">
        <v>200</v>
      </c>
      <c r="F132" s="4">
        <v>200</v>
      </c>
      <c r="H132" s="49">
        <f>H133</f>
        <v>0</v>
      </c>
    </row>
    <row r="133" spans="1:8" ht="29.25" customHeight="1">
      <c r="A133" s="13" t="s">
        <v>46</v>
      </c>
      <c r="B133" s="11" t="s">
        <v>238</v>
      </c>
      <c r="C133" s="11" t="s">
        <v>47</v>
      </c>
      <c r="D133" s="4">
        <f>250</f>
        <v>250</v>
      </c>
      <c r="E133" s="4"/>
      <c r="F133" s="4"/>
      <c r="G133" s="2"/>
      <c r="H133" s="4">
        <v>0</v>
      </c>
    </row>
    <row r="134" spans="1:8" ht="29.25" customHeight="1">
      <c r="A134" s="45" t="s">
        <v>239</v>
      </c>
      <c r="B134" s="32" t="s">
        <v>241</v>
      </c>
      <c r="C134" s="32"/>
      <c r="D134" s="33">
        <f>D135</f>
        <v>10537.87</v>
      </c>
      <c r="E134" s="4"/>
      <c r="F134" s="4"/>
      <c r="H134" s="33">
        <f>H135</f>
        <v>5247.01</v>
      </c>
    </row>
    <row r="135" spans="1:8" ht="29.25" customHeight="1">
      <c r="A135" s="60" t="s">
        <v>240</v>
      </c>
      <c r="B135" s="29" t="s">
        <v>241</v>
      </c>
      <c r="C135" s="29"/>
      <c r="D135" s="30">
        <f>D140+D138+D136</f>
        <v>10537.87</v>
      </c>
      <c r="E135" s="30">
        <f>E140+E138+E136</f>
        <v>0</v>
      </c>
      <c r="F135" s="30">
        <f>F140+F138+F136</f>
        <v>0</v>
      </c>
      <c r="G135" s="30">
        <f>G140+G138+G136</f>
        <v>0</v>
      </c>
      <c r="H135" s="30">
        <f>H140+H138+H136</f>
        <v>5247.01</v>
      </c>
    </row>
    <row r="136" spans="1:8" ht="29.25" customHeight="1">
      <c r="A136" s="58" t="s">
        <v>356</v>
      </c>
      <c r="B136" s="50" t="s">
        <v>357</v>
      </c>
      <c r="C136" s="50"/>
      <c r="D136" s="49">
        <f>D137</f>
        <v>3297.8</v>
      </c>
      <c r="E136" s="4"/>
      <c r="F136" s="4"/>
      <c r="G136" s="70"/>
      <c r="H136" s="49">
        <f>H137</f>
        <v>1627.5</v>
      </c>
    </row>
    <row r="137" spans="1:8" ht="29.25" customHeight="1">
      <c r="A137" s="13" t="s">
        <v>89</v>
      </c>
      <c r="B137" s="11" t="s">
        <v>357</v>
      </c>
      <c r="C137" s="11" t="s">
        <v>91</v>
      </c>
      <c r="D137" s="4">
        <v>3297.8</v>
      </c>
      <c r="E137" s="4"/>
      <c r="F137" s="4"/>
      <c r="G137" s="2"/>
      <c r="H137" s="4">
        <v>1627.5</v>
      </c>
    </row>
    <row r="138" spans="1:8" ht="29.25" customHeight="1">
      <c r="A138" s="58" t="s">
        <v>311</v>
      </c>
      <c r="B138" s="50" t="s">
        <v>312</v>
      </c>
      <c r="C138" s="50"/>
      <c r="D138" s="49">
        <f>D139</f>
        <v>4779.77</v>
      </c>
      <c r="E138" s="4"/>
      <c r="F138" s="4"/>
      <c r="H138" s="49">
        <f>H139</f>
        <v>2430.32</v>
      </c>
    </row>
    <row r="139" spans="1:8" ht="29.25" customHeight="1">
      <c r="A139" s="13" t="s">
        <v>89</v>
      </c>
      <c r="B139" s="11" t="s">
        <v>312</v>
      </c>
      <c r="C139" s="11" t="s">
        <v>91</v>
      </c>
      <c r="D139" s="4">
        <v>4779.77</v>
      </c>
      <c r="E139" s="4"/>
      <c r="F139" s="4"/>
      <c r="G139" s="2"/>
      <c r="H139" s="4">
        <v>2430.32</v>
      </c>
    </row>
    <row r="140" spans="1:8" ht="29.25" customHeight="1">
      <c r="A140" s="58" t="s">
        <v>310</v>
      </c>
      <c r="B140" s="50" t="s">
        <v>241</v>
      </c>
      <c r="C140" s="29"/>
      <c r="D140" s="49">
        <f>D141</f>
        <v>2460.3</v>
      </c>
      <c r="E140" s="4"/>
      <c r="F140" s="4"/>
      <c r="H140" s="49">
        <f>H141</f>
        <v>1189.19</v>
      </c>
    </row>
    <row r="141" spans="1:8" ht="29.25" customHeight="1">
      <c r="A141" s="13" t="s">
        <v>89</v>
      </c>
      <c r="B141" s="11" t="s">
        <v>241</v>
      </c>
      <c r="C141" s="11" t="s">
        <v>91</v>
      </c>
      <c r="D141" s="4">
        <v>2460.3</v>
      </c>
      <c r="E141" s="4"/>
      <c r="F141" s="4"/>
      <c r="G141" s="2"/>
      <c r="H141" s="4">
        <v>1189.19</v>
      </c>
    </row>
    <row r="142" spans="1:8" ht="31.5">
      <c r="A142" s="5" t="s">
        <v>7</v>
      </c>
      <c r="B142" s="7" t="s">
        <v>244</v>
      </c>
      <c r="C142" s="7"/>
      <c r="D142" s="16">
        <f>D143+D146+D149+D153+D161+D157+D159</f>
        <v>58746.34</v>
      </c>
      <c r="E142" s="16" t="e">
        <f>E143+E146+E149+E153+E161+E157+E159</f>
        <v>#REF!</v>
      </c>
      <c r="F142" s="16" t="e">
        <f>F143+F146+F149+F153+F161+F157+F159</f>
        <v>#REF!</v>
      </c>
      <c r="G142" s="16">
        <f>G143+G146+G149+G153+G161+G157+G159</f>
        <v>0</v>
      </c>
      <c r="H142" s="16">
        <f>H143+H146+H149+H153+H161+H157+H159</f>
        <v>41812.38</v>
      </c>
    </row>
    <row r="143" spans="1:8" ht="63">
      <c r="A143" s="28" t="s">
        <v>242</v>
      </c>
      <c r="B143" s="29" t="s">
        <v>247</v>
      </c>
      <c r="C143" s="29"/>
      <c r="D143" s="35">
        <f>D144</f>
        <v>14968.07</v>
      </c>
      <c r="E143" s="17" t="e">
        <f>#REF!+#REF!+E154</f>
        <v>#REF!</v>
      </c>
      <c r="F143" s="17" t="e">
        <f>#REF!+#REF!+F154</f>
        <v>#REF!</v>
      </c>
      <c r="H143" s="35">
        <f>H144</f>
        <v>10657.56</v>
      </c>
    </row>
    <row r="144" spans="1:8" ht="31.5">
      <c r="A144" s="57" t="s">
        <v>243</v>
      </c>
      <c r="B144" s="50" t="s">
        <v>247</v>
      </c>
      <c r="C144" s="50"/>
      <c r="D144" s="59">
        <f>D145</f>
        <v>14968.07</v>
      </c>
      <c r="E144" s="17"/>
      <c r="F144" s="17"/>
      <c r="H144" s="59">
        <f>H145</f>
        <v>10657.56</v>
      </c>
    </row>
    <row r="145" spans="1:8" ht="47.25">
      <c r="A145" s="10" t="s">
        <v>39</v>
      </c>
      <c r="B145" s="11" t="s">
        <v>247</v>
      </c>
      <c r="C145" s="11" t="s">
        <v>38</v>
      </c>
      <c r="D145" s="18">
        <v>14968.07</v>
      </c>
      <c r="E145" s="59"/>
      <c r="F145" s="59"/>
      <c r="G145" s="2"/>
      <c r="H145" s="18">
        <v>10657.56</v>
      </c>
    </row>
    <row r="146" spans="1:8" ht="33" customHeight="1">
      <c r="A146" s="28" t="s">
        <v>245</v>
      </c>
      <c r="B146" s="29" t="s">
        <v>246</v>
      </c>
      <c r="C146" s="29"/>
      <c r="D146" s="35">
        <f>D147</f>
        <v>38239</v>
      </c>
      <c r="E146" s="17"/>
      <c r="F146" s="17"/>
      <c r="H146" s="35">
        <f>H147</f>
        <v>27417.75</v>
      </c>
    </row>
    <row r="147" spans="1:8" ht="31.5">
      <c r="A147" s="57" t="s">
        <v>248</v>
      </c>
      <c r="B147" s="50" t="s">
        <v>246</v>
      </c>
      <c r="C147" s="50"/>
      <c r="D147" s="59">
        <f>D148</f>
        <v>38239</v>
      </c>
      <c r="E147" s="17"/>
      <c r="F147" s="17"/>
      <c r="H147" s="59">
        <f>H148</f>
        <v>27417.75</v>
      </c>
    </row>
    <row r="148" spans="1:8" ht="47.25">
      <c r="A148" s="10" t="s">
        <v>39</v>
      </c>
      <c r="B148" s="11" t="s">
        <v>246</v>
      </c>
      <c r="C148" s="11" t="s">
        <v>38</v>
      </c>
      <c r="D148" s="18">
        <v>38239</v>
      </c>
      <c r="E148" s="59"/>
      <c r="F148" s="59"/>
      <c r="G148" s="2"/>
      <c r="H148" s="18">
        <v>27417.75</v>
      </c>
    </row>
    <row r="149" spans="1:8" ht="47.25">
      <c r="A149" s="28" t="s">
        <v>249</v>
      </c>
      <c r="B149" s="29" t="s">
        <v>251</v>
      </c>
      <c r="C149" s="29"/>
      <c r="D149" s="35">
        <f>D150</f>
        <v>3219.27</v>
      </c>
      <c r="E149" s="17"/>
      <c r="F149" s="17"/>
      <c r="H149" s="35">
        <f>H150</f>
        <v>2237.77</v>
      </c>
    </row>
    <row r="150" spans="1:8" ht="31.5">
      <c r="A150" s="57" t="s">
        <v>250</v>
      </c>
      <c r="B150" s="50" t="s">
        <v>251</v>
      </c>
      <c r="C150" s="50"/>
      <c r="D150" s="59">
        <f>D152+D151</f>
        <v>3219.27</v>
      </c>
      <c r="E150" s="59">
        <f>E152+E151</f>
        <v>0</v>
      </c>
      <c r="F150" s="59">
        <f>F152+F151</f>
        <v>0</v>
      </c>
      <c r="G150" s="59">
        <f>G152+G151</f>
        <v>0</v>
      </c>
      <c r="H150" s="59">
        <f>H152+H151</f>
        <v>2237.77</v>
      </c>
    </row>
    <row r="151" spans="1:11" ht="31.5">
      <c r="A151" s="13" t="s">
        <v>46</v>
      </c>
      <c r="B151" s="15" t="s">
        <v>251</v>
      </c>
      <c r="C151" s="15" t="s">
        <v>47</v>
      </c>
      <c r="D151" s="81">
        <v>219.27</v>
      </c>
      <c r="E151" s="81"/>
      <c r="F151" s="81"/>
      <c r="G151" s="79"/>
      <c r="H151" s="81">
        <v>219.27</v>
      </c>
      <c r="I151" s="3"/>
      <c r="K151" s="2"/>
    </row>
    <row r="152" spans="1:8" ht="47.25">
      <c r="A152" s="10" t="s">
        <v>39</v>
      </c>
      <c r="B152" s="11" t="s">
        <v>251</v>
      </c>
      <c r="C152" s="11" t="s">
        <v>38</v>
      </c>
      <c r="D152" s="18">
        <v>3000</v>
      </c>
      <c r="E152" s="59"/>
      <c r="F152" s="59"/>
      <c r="G152" s="2"/>
      <c r="H152" s="18">
        <v>2018.5</v>
      </c>
    </row>
    <row r="153" spans="1:8" ht="47.25">
      <c r="A153" s="28" t="s">
        <v>252</v>
      </c>
      <c r="B153" s="29" t="s">
        <v>253</v>
      </c>
      <c r="C153" s="29"/>
      <c r="D153" s="30">
        <f>D154</f>
        <v>1020</v>
      </c>
      <c r="E153" s="12" t="e">
        <f>#REF!+E154</f>
        <v>#REF!</v>
      </c>
      <c r="F153" s="12" t="e">
        <f>#REF!+F154</f>
        <v>#REF!</v>
      </c>
      <c r="H153" s="30">
        <f>H154</f>
        <v>894</v>
      </c>
    </row>
    <row r="154" spans="1:8" s="2" customFormat="1" ht="31.5">
      <c r="A154" s="57" t="s">
        <v>16</v>
      </c>
      <c r="B154" s="50" t="s">
        <v>253</v>
      </c>
      <c r="C154" s="50"/>
      <c r="D154" s="49">
        <f>D155+D156</f>
        <v>1020</v>
      </c>
      <c r="E154" s="49" t="e">
        <f>E155+E156</f>
        <v>#REF!</v>
      </c>
      <c r="F154" s="49" t="e">
        <f>F155+F156</f>
        <v>#REF!</v>
      </c>
      <c r="G154" s="49">
        <f>G155+G156</f>
        <v>0</v>
      </c>
      <c r="H154" s="49">
        <f>H155+H156</f>
        <v>894</v>
      </c>
    </row>
    <row r="155" spans="1:8" s="2" customFormat="1" ht="36" customHeight="1">
      <c r="A155" s="10" t="s">
        <v>46</v>
      </c>
      <c r="B155" s="11" t="s">
        <v>253</v>
      </c>
      <c r="C155" s="11" t="s">
        <v>47</v>
      </c>
      <c r="D155" s="4">
        <f>20+400</f>
        <v>420</v>
      </c>
      <c r="E155" s="49" t="e">
        <f>#REF!</f>
        <v>#REF!</v>
      </c>
      <c r="F155" s="49" t="e">
        <f>#REF!</f>
        <v>#REF!</v>
      </c>
      <c r="H155" s="4">
        <f>20+274</f>
        <v>294</v>
      </c>
    </row>
    <row r="156" spans="1:9" s="2" customFormat="1" ht="51" customHeight="1">
      <c r="A156" s="13" t="s">
        <v>39</v>
      </c>
      <c r="B156" s="15" t="s">
        <v>253</v>
      </c>
      <c r="C156" s="15" t="s">
        <v>38</v>
      </c>
      <c r="D156" s="14">
        <v>600</v>
      </c>
      <c r="E156" s="63"/>
      <c r="F156" s="63"/>
      <c r="G156" s="79"/>
      <c r="H156" s="14">
        <v>600</v>
      </c>
      <c r="I156" s="79"/>
    </row>
    <row r="157" spans="1:8" s="2" customFormat="1" ht="36" customHeight="1">
      <c r="A157" s="57" t="s">
        <v>358</v>
      </c>
      <c r="B157" s="50" t="s">
        <v>359</v>
      </c>
      <c r="C157" s="50"/>
      <c r="D157" s="49">
        <f>D158</f>
        <v>500</v>
      </c>
      <c r="E157" s="49">
        <f>E158</f>
        <v>0</v>
      </c>
      <c r="F157" s="49">
        <f>F158</f>
        <v>0</v>
      </c>
      <c r="G157" s="49">
        <f>G158</f>
        <v>0</v>
      </c>
      <c r="H157" s="49">
        <f>H158</f>
        <v>0</v>
      </c>
    </row>
    <row r="158" spans="1:8" s="2" customFormat="1" ht="36" customHeight="1">
      <c r="A158" s="10" t="s">
        <v>46</v>
      </c>
      <c r="B158" s="11" t="s">
        <v>359</v>
      </c>
      <c r="C158" s="11" t="s">
        <v>47</v>
      </c>
      <c r="D158" s="4">
        <v>500</v>
      </c>
      <c r="E158" s="49"/>
      <c r="F158" s="49"/>
      <c r="H158" s="4">
        <v>0</v>
      </c>
    </row>
    <row r="159" spans="1:9" s="2" customFormat="1" ht="78" customHeight="1">
      <c r="A159" s="58" t="s">
        <v>430</v>
      </c>
      <c r="B159" s="62" t="s">
        <v>431</v>
      </c>
      <c r="C159" s="15"/>
      <c r="D159" s="63">
        <f>D160</f>
        <v>50</v>
      </c>
      <c r="E159" s="63"/>
      <c r="F159" s="63"/>
      <c r="G159" s="94"/>
      <c r="H159" s="63">
        <f>H160</f>
        <v>0</v>
      </c>
      <c r="I159" s="79"/>
    </row>
    <row r="160" spans="1:9" s="2" customFormat="1" ht="36" customHeight="1">
      <c r="A160" s="13" t="s">
        <v>46</v>
      </c>
      <c r="B160" s="15" t="s">
        <v>431</v>
      </c>
      <c r="C160" s="15" t="s">
        <v>47</v>
      </c>
      <c r="D160" s="14">
        <v>50</v>
      </c>
      <c r="E160" s="63"/>
      <c r="F160" s="63"/>
      <c r="G160" s="79"/>
      <c r="H160" s="14">
        <v>0</v>
      </c>
      <c r="I160" s="79"/>
    </row>
    <row r="161" spans="1:8" s="2" customFormat="1" ht="36" customHeight="1">
      <c r="A161" s="28" t="s">
        <v>271</v>
      </c>
      <c r="B161" s="29" t="s">
        <v>273</v>
      </c>
      <c r="C161" s="29"/>
      <c r="D161" s="30">
        <f>D162</f>
        <v>750</v>
      </c>
      <c r="E161" s="9"/>
      <c r="F161" s="9"/>
      <c r="H161" s="30">
        <f>H162</f>
        <v>605.3</v>
      </c>
    </row>
    <row r="162" spans="1:8" s="2" customFormat="1" ht="36" customHeight="1">
      <c r="A162" s="57" t="s">
        <v>272</v>
      </c>
      <c r="B162" s="50" t="s">
        <v>273</v>
      </c>
      <c r="C162" s="50"/>
      <c r="D162" s="49">
        <f>D163</f>
        <v>750</v>
      </c>
      <c r="E162" s="9"/>
      <c r="F162" s="9"/>
      <c r="H162" s="49">
        <f>H163</f>
        <v>605.3</v>
      </c>
    </row>
    <row r="163" spans="1:8" s="2" customFormat="1" ht="36" customHeight="1">
      <c r="A163" s="10" t="s">
        <v>46</v>
      </c>
      <c r="B163" s="11" t="s">
        <v>273</v>
      </c>
      <c r="C163" s="11" t="s">
        <v>47</v>
      </c>
      <c r="D163" s="4">
        <v>750</v>
      </c>
      <c r="E163" s="49"/>
      <c r="F163" s="49"/>
      <c r="H163" s="4">
        <v>605.3</v>
      </c>
    </row>
    <row r="164" spans="1:8" ht="32.25" customHeight="1">
      <c r="A164" s="5" t="s">
        <v>15</v>
      </c>
      <c r="B164" s="7" t="s">
        <v>73</v>
      </c>
      <c r="C164" s="7"/>
      <c r="D164" s="16">
        <f>D165+D203+D212</f>
        <v>319277.96</v>
      </c>
      <c r="E164" s="16" t="e">
        <f>E165+E203+E212</f>
        <v>#REF!</v>
      </c>
      <c r="F164" s="16" t="e">
        <f>F165+F203+F212</f>
        <v>#REF!</v>
      </c>
      <c r="G164" s="16">
        <f>G165+G203+G212</f>
        <v>0</v>
      </c>
      <c r="H164" s="16">
        <f>H165+H203+H212</f>
        <v>154050.11000000002</v>
      </c>
    </row>
    <row r="165" spans="1:8" ht="31.5">
      <c r="A165" s="31" t="s">
        <v>74</v>
      </c>
      <c r="B165" s="32" t="s">
        <v>76</v>
      </c>
      <c r="C165" s="32"/>
      <c r="D165" s="34">
        <f>D172+D166</f>
        <v>212013.65000000002</v>
      </c>
      <c r="E165" s="17" t="e">
        <f>E212+#REF!+E177+E180+E205</f>
        <v>#REF!</v>
      </c>
      <c r="F165" s="17" t="e">
        <f>F212+#REF!+F177+F180+F205</f>
        <v>#REF!</v>
      </c>
      <c r="H165" s="34">
        <f>H172+H166</f>
        <v>97598.34000000001</v>
      </c>
    </row>
    <row r="166" spans="1:8" ht="31.5">
      <c r="A166" s="28" t="s">
        <v>257</v>
      </c>
      <c r="B166" s="29" t="s">
        <v>92</v>
      </c>
      <c r="C166" s="29"/>
      <c r="D166" s="35">
        <f>D167+D169</f>
        <v>18210.199999999997</v>
      </c>
      <c r="E166" s="17"/>
      <c r="F166" s="17"/>
      <c r="H166" s="35">
        <f>H167+H169</f>
        <v>6466.639999999999</v>
      </c>
    </row>
    <row r="167" spans="1:8" ht="51.75" customHeight="1">
      <c r="A167" s="57" t="s">
        <v>279</v>
      </c>
      <c r="B167" s="50" t="s">
        <v>255</v>
      </c>
      <c r="C167" s="50"/>
      <c r="D167" s="59">
        <f>D168</f>
        <v>3600</v>
      </c>
      <c r="E167" s="17"/>
      <c r="F167" s="17"/>
      <c r="H167" s="59">
        <f>H168</f>
        <v>708.82</v>
      </c>
    </row>
    <row r="168" spans="1:8" ht="31.5">
      <c r="A168" s="10" t="s">
        <v>46</v>
      </c>
      <c r="B168" s="11" t="s">
        <v>255</v>
      </c>
      <c r="C168" s="11" t="s">
        <v>47</v>
      </c>
      <c r="D168" s="18">
        <v>3600</v>
      </c>
      <c r="E168" s="59"/>
      <c r="F168" s="59"/>
      <c r="G168" s="2"/>
      <c r="H168" s="18">
        <v>708.82</v>
      </c>
    </row>
    <row r="169" spans="1:8" ht="31.5">
      <c r="A169" s="57" t="s">
        <v>313</v>
      </c>
      <c r="B169" s="50" t="s">
        <v>347</v>
      </c>
      <c r="C169" s="50"/>
      <c r="D169" s="59">
        <f>D170+D171</f>
        <v>14610.199999999999</v>
      </c>
      <c r="E169" s="17"/>
      <c r="F169" s="17"/>
      <c r="H169" s="59">
        <f>H170+H171</f>
        <v>5757.82</v>
      </c>
    </row>
    <row r="170" spans="1:8" ht="31.5">
      <c r="A170" s="10" t="s">
        <v>46</v>
      </c>
      <c r="B170" s="11" t="s">
        <v>347</v>
      </c>
      <c r="C170" s="11" t="s">
        <v>47</v>
      </c>
      <c r="D170" s="18">
        <v>8924.8</v>
      </c>
      <c r="E170" s="59"/>
      <c r="F170" s="59"/>
      <c r="G170" s="2"/>
      <c r="H170" s="18">
        <v>214.15</v>
      </c>
    </row>
    <row r="171" spans="1:8" ht="15.75">
      <c r="A171" s="10" t="s">
        <v>68</v>
      </c>
      <c r="B171" s="11" t="s">
        <v>347</v>
      </c>
      <c r="C171" s="11" t="s">
        <v>67</v>
      </c>
      <c r="D171" s="18">
        <v>5685.4</v>
      </c>
      <c r="E171" s="59"/>
      <c r="F171" s="59"/>
      <c r="G171" s="2"/>
      <c r="H171" s="18">
        <v>5543.67</v>
      </c>
    </row>
    <row r="172" spans="1:8" ht="47.25">
      <c r="A172" s="28" t="s">
        <v>75</v>
      </c>
      <c r="B172" s="29" t="s">
        <v>258</v>
      </c>
      <c r="C172" s="29"/>
      <c r="D172" s="35">
        <f>D177+D179+D183+D173+D195+D193+D190+D185+D187+D198+D175+D200</f>
        <v>193803.45000000004</v>
      </c>
      <c r="E172" s="35">
        <f>E177+E179+E183+E173+E195+E193+E190+E185+E187+E198+E175+E200</f>
        <v>1000.22</v>
      </c>
      <c r="F172" s="35">
        <f>F177+F179+F183+F173+F195+F193+F190+F185+F187+F198+F175+F200</f>
        <v>1000.22</v>
      </c>
      <c r="G172" s="35">
        <f>G177+G179+G183+G173+G195+G193+G190+G185+G187+G198+G175+G200</f>
        <v>0</v>
      </c>
      <c r="H172" s="35">
        <f>H177+H179+H183+H173+H195+H193+H190+H185+H187+H198+H175+H200</f>
        <v>91131.70000000001</v>
      </c>
    </row>
    <row r="173" spans="1:8" ht="31.5">
      <c r="A173" s="57" t="s">
        <v>317</v>
      </c>
      <c r="B173" s="50" t="s">
        <v>318</v>
      </c>
      <c r="C173" s="50"/>
      <c r="D173" s="59">
        <f>D174</f>
        <v>2000</v>
      </c>
      <c r="E173" s="17"/>
      <c r="F173" s="17"/>
      <c r="H173" s="59">
        <f>H174</f>
        <v>1778.08</v>
      </c>
    </row>
    <row r="174" spans="1:8" ht="31.5">
      <c r="A174" s="10" t="s">
        <v>46</v>
      </c>
      <c r="B174" s="11" t="s">
        <v>318</v>
      </c>
      <c r="C174" s="11" t="s">
        <v>47</v>
      </c>
      <c r="D174" s="18">
        <v>2000</v>
      </c>
      <c r="E174" s="59"/>
      <c r="F174" s="59"/>
      <c r="G174" s="2"/>
      <c r="H174" s="18">
        <v>1778.08</v>
      </c>
    </row>
    <row r="175" spans="1:8" ht="31.5">
      <c r="A175" s="57" t="s">
        <v>436</v>
      </c>
      <c r="B175" s="50" t="s">
        <v>437</v>
      </c>
      <c r="C175" s="50"/>
      <c r="D175" s="59">
        <f>D176</f>
        <v>2374.1</v>
      </c>
      <c r="E175" s="17"/>
      <c r="F175" s="17"/>
      <c r="G175" s="65"/>
      <c r="H175" s="59">
        <f>H176</f>
        <v>404.64</v>
      </c>
    </row>
    <row r="176" spans="1:8" ht="31.5">
      <c r="A176" s="10" t="s">
        <v>46</v>
      </c>
      <c r="B176" s="11" t="s">
        <v>437</v>
      </c>
      <c r="C176" s="11" t="s">
        <v>47</v>
      </c>
      <c r="D176" s="18">
        <v>2374.1</v>
      </c>
      <c r="E176" s="59"/>
      <c r="F176" s="59"/>
      <c r="G176" s="2"/>
      <c r="H176" s="18">
        <v>404.64</v>
      </c>
    </row>
    <row r="177" spans="1:9" ht="76.5" customHeight="1">
      <c r="A177" s="57" t="s">
        <v>11</v>
      </c>
      <c r="B177" s="50" t="s">
        <v>259</v>
      </c>
      <c r="C177" s="50"/>
      <c r="D177" s="80">
        <f>D178</f>
        <v>0.19</v>
      </c>
      <c r="E177" s="81">
        <v>0.22</v>
      </c>
      <c r="F177" s="81">
        <v>0.22</v>
      </c>
      <c r="G177" s="3"/>
      <c r="H177" s="80">
        <f>H178</f>
        <v>0</v>
      </c>
      <c r="I177" s="3"/>
    </row>
    <row r="178" spans="1:10" ht="31.5">
      <c r="A178" s="10" t="s">
        <v>46</v>
      </c>
      <c r="B178" s="11" t="s">
        <v>259</v>
      </c>
      <c r="C178" s="11" t="s">
        <v>47</v>
      </c>
      <c r="D178" s="81">
        <v>0.19</v>
      </c>
      <c r="E178" s="81"/>
      <c r="F178" s="81"/>
      <c r="G178" s="79"/>
      <c r="H178" s="81">
        <v>0</v>
      </c>
      <c r="I178" s="3"/>
      <c r="J178" s="2"/>
    </row>
    <row r="179" spans="1:8" ht="47.25">
      <c r="A179" s="57" t="s">
        <v>254</v>
      </c>
      <c r="B179" s="50" t="s">
        <v>260</v>
      </c>
      <c r="C179" s="50"/>
      <c r="D179" s="59">
        <f>D180+D182+D181</f>
        <v>51691.25</v>
      </c>
      <c r="E179" s="59">
        <f>E180+E182+E181</f>
        <v>1000</v>
      </c>
      <c r="F179" s="59">
        <f>F180+F182+F181</f>
        <v>1000</v>
      </c>
      <c r="G179" s="59">
        <f>G180+G182+G181</f>
        <v>0</v>
      </c>
      <c r="H179" s="59">
        <f>H180+H182+H181</f>
        <v>38854.810000000005</v>
      </c>
    </row>
    <row r="180" spans="1:8" ht="35.25" customHeight="1">
      <c r="A180" s="10" t="s">
        <v>46</v>
      </c>
      <c r="B180" s="11" t="s">
        <v>260</v>
      </c>
      <c r="C180" s="11" t="s">
        <v>47</v>
      </c>
      <c r="D180" s="18">
        <f>30393.26+174.25+5663.38</f>
        <v>36230.89</v>
      </c>
      <c r="E180" s="18">
        <v>1000</v>
      </c>
      <c r="F180" s="18">
        <v>1000</v>
      </c>
      <c r="G180" s="2"/>
      <c r="H180" s="18">
        <f>27980.33+174.25+836.86</f>
        <v>28991.440000000002</v>
      </c>
    </row>
    <row r="181" spans="1:10" ht="35.25" customHeight="1">
      <c r="A181" s="13" t="s">
        <v>89</v>
      </c>
      <c r="B181" s="15" t="s">
        <v>260</v>
      </c>
      <c r="C181" s="15" t="s">
        <v>91</v>
      </c>
      <c r="D181" s="81">
        <v>263</v>
      </c>
      <c r="E181" s="81"/>
      <c r="F181" s="81"/>
      <c r="G181" s="79"/>
      <c r="H181" s="81">
        <v>263</v>
      </c>
      <c r="I181" s="3"/>
      <c r="J181" s="2"/>
    </row>
    <row r="182" spans="1:8" ht="35.25" customHeight="1">
      <c r="A182" s="10" t="s">
        <v>301</v>
      </c>
      <c r="B182" s="11" t="s">
        <v>260</v>
      </c>
      <c r="C182" s="11" t="s">
        <v>303</v>
      </c>
      <c r="D182" s="18">
        <v>15197.36</v>
      </c>
      <c r="E182" s="18"/>
      <c r="F182" s="18"/>
      <c r="G182" s="2"/>
      <c r="H182" s="18">
        <v>9600.37</v>
      </c>
    </row>
    <row r="183" spans="1:8" ht="39.75" customHeight="1">
      <c r="A183" s="57" t="s">
        <v>256</v>
      </c>
      <c r="B183" s="50" t="s">
        <v>261</v>
      </c>
      <c r="C183" s="50"/>
      <c r="D183" s="59">
        <f>D184</f>
        <v>11425</v>
      </c>
      <c r="E183" s="18"/>
      <c r="F183" s="18"/>
      <c r="H183" s="59">
        <f>H184</f>
        <v>7500</v>
      </c>
    </row>
    <row r="184" spans="1:8" ht="35.25" customHeight="1">
      <c r="A184" s="10" t="s">
        <v>46</v>
      </c>
      <c r="B184" s="11" t="s">
        <v>261</v>
      </c>
      <c r="C184" s="11" t="s">
        <v>47</v>
      </c>
      <c r="D184" s="18">
        <v>11425</v>
      </c>
      <c r="E184" s="18"/>
      <c r="F184" s="18"/>
      <c r="G184" s="2"/>
      <c r="H184" s="18">
        <v>7500</v>
      </c>
    </row>
    <row r="185" spans="1:8" ht="18" customHeight="1">
      <c r="A185" s="57" t="s">
        <v>360</v>
      </c>
      <c r="B185" s="50" t="s">
        <v>361</v>
      </c>
      <c r="C185" s="50"/>
      <c r="D185" s="59">
        <f>D186</f>
        <v>2656.94</v>
      </c>
      <c r="E185" s="59"/>
      <c r="F185" s="59"/>
      <c r="G185" s="65"/>
      <c r="H185" s="59">
        <f>H186</f>
        <v>2034.88</v>
      </c>
    </row>
    <row r="186" spans="1:8" ht="35.25" customHeight="1">
      <c r="A186" s="10" t="s">
        <v>46</v>
      </c>
      <c r="B186" s="11" t="s">
        <v>361</v>
      </c>
      <c r="C186" s="11" t="s">
        <v>47</v>
      </c>
      <c r="D186" s="18">
        <v>2656.94</v>
      </c>
      <c r="E186" s="18"/>
      <c r="F186" s="18"/>
      <c r="G186" s="2"/>
      <c r="H186" s="18">
        <v>2034.88</v>
      </c>
    </row>
    <row r="187" spans="1:8" ht="35.25" customHeight="1">
      <c r="A187" s="57" t="s">
        <v>362</v>
      </c>
      <c r="B187" s="50" t="s">
        <v>379</v>
      </c>
      <c r="C187" s="50"/>
      <c r="D187" s="59">
        <f>D188+D189</f>
        <v>4000</v>
      </c>
      <c r="E187" s="59">
        <f>E188+E189</f>
        <v>0</v>
      </c>
      <c r="F187" s="59">
        <f>F188+F189</f>
        <v>0</v>
      </c>
      <c r="G187" s="59">
        <f>G188+G189</f>
        <v>0</v>
      </c>
      <c r="H187" s="59">
        <f>H188+H189</f>
        <v>2743.75</v>
      </c>
    </row>
    <row r="188" spans="1:8" ht="100.5" customHeight="1">
      <c r="A188" s="10" t="s">
        <v>44</v>
      </c>
      <c r="B188" s="11" t="s">
        <v>379</v>
      </c>
      <c r="C188" s="11" t="s">
        <v>45</v>
      </c>
      <c r="D188" s="18">
        <v>2877.4</v>
      </c>
      <c r="E188" s="18"/>
      <c r="F188" s="18"/>
      <c r="G188" s="2"/>
      <c r="H188" s="18">
        <v>1703.43</v>
      </c>
    </row>
    <row r="189" spans="1:8" ht="35.25" customHeight="1">
      <c r="A189" s="10" t="s">
        <v>46</v>
      </c>
      <c r="B189" s="11" t="s">
        <v>379</v>
      </c>
      <c r="C189" s="11" t="s">
        <v>47</v>
      </c>
      <c r="D189" s="18">
        <v>1122.6</v>
      </c>
      <c r="E189" s="18"/>
      <c r="F189" s="18"/>
      <c r="G189" s="2"/>
      <c r="H189" s="18">
        <v>1040.32</v>
      </c>
    </row>
    <row r="190" spans="1:8" ht="24" customHeight="1">
      <c r="A190" s="57" t="s">
        <v>339</v>
      </c>
      <c r="B190" s="50" t="s">
        <v>340</v>
      </c>
      <c r="C190" s="50"/>
      <c r="D190" s="59">
        <f>D192+D191</f>
        <v>1701.04</v>
      </c>
      <c r="E190" s="59">
        <f>E192+E191</f>
        <v>0</v>
      </c>
      <c r="F190" s="59">
        <f>F192+F191</f>
        <v>0</v>
      </c>
      <c r="G190" s="59">
        <f>G192+G191</f>
        <v>0</v>
      </c>
      <c r="H190" s="59">
        <f>H192+H191</f>
        <v>1701.04</v>
      </c>
    </row>
    <row r="191" spans="1:8" ht="38.25" customHeight="1">
      <c r="A191" s="10" t="s">
        <v>46</v>
      </c>
      <c r="B191" s="11" t="s">
        <v>340</v>
      </c>
      <c r="C191" s="11" t="s">
        <v>47</v>
      </c>
      <c r="D191" s="18">
        <v>477.67</v>
      </c>
      <c r="E191" s="18"/>
      <c r="F191" s="18"/>
      <c r="G191" s="95"/>
      <c r="H191" s="18">
        <v>477.67</v>
      </c>
    </row>
    <row r="192" spans="1:8" ht="35.25" customHeight="1">
      <c r="A192" s="10" t="s">
        <v>301</v>
      </c>
      <c r="B192" s="11" t="s">
        <v>340</v>
      </c>
      <c r="C192" s="11" t="s">
        <v>303</v>
      </c>
      <c r="D192" s="18">
        <v>1223.37</v>
      </c>
      <c r="E192" s="18"/>
      <c r="F192" s="18"/>
      <c r="G192" s="2"/>
      <c r="H192" s="18">
        <v>1223.37</v>
      </c>
    </row>
    <row r="193" spans="1:8" ht="63" customHeight="1">
      <c r="A193" s="57" t="s">
        <v>341</v>
      </c>
      <c r="B193" s="50" t="s">
        <v>342</v>
      </c>
      <c r="C193" s="50"/>
      <c r="D193" s="59">
        <f>D194</f>
        <v>102019.06</v>
      </c>
      <c r="E193" s="59">
        <f>E194</f>
        <v>0</v>
      </c>
      <c r="F193" s="59">
        <f>F194</f>
        <v>0</v>
      </c>
      <c r="G193" s="59">
        <f>G194</f>
        <v>0</v>
      </c>
      <c r="H193" s="59">
        <f>H194</f>
        <v>23243.96</v>
      </c>
    </row>
    <row r="194" spans="1:8" ht="35.25" customHeight="1">
      <c r="A194" s="10" t="s">
        <v>46</v>
      </c>
      <c r="B194" s="11" t="s">
        <v>342</v>
      </c>
      <c r="C194" s="11" t="s">
        <v>303</v>
      </c>
      <c r="D194" s="18">
        <v>102019.06</v>
      </c>
      <c r="E194" s="18"/>
      <c r="F194" s="18"/>
      <c r="G194" s="2"/>
      <c r="H194" s="18">
        <v>23243.96</v>
      </c>
    </row>
    <row r="195" spans="1:8" ht="31.5">
      <c r="A195" s="58" t="s">
        <v>335</v>
      </c>
      <c r="B195" s="50" t="s">
        <v>336</v>
      </c>
      <c r="C195" s="50"/>
      <c r="D195" s="59">
        <f>D196+D197</f>
        <v>3027.52</v>
      </c>
      <c r="E195" s="59">
        <f>E196+E197</f>
        <v>0</v>
      </c>
      <c r="F195" s="59">
        <f>F196+F197</f>
        <v>0</v>
      </c>
      <c r="G195" s="59">
        <f>G196+G197</f>
        <v>0</v>
      </c>
      <c r="H195" s="59">
        <f>H196+H197</f>
        <v>3010.79</v>
      </c>
    </row>
    <row r="196" spans="1:8" ht="31.5">
      <c r="A196" s="10" t="s">
        <v>46</v>
      </c>
      <c r="B196" s="11" t="s">
        <v>336</v>
      </c>
      <c r="C196" s="11" t="s">
        <v>47</v>
      </c>
      <c r="D196" s="18">
        <f>105.88+8.85</f>
        <v>114.72999999999999</v>
      </c>
      <c r="E196" s="18"/>
      <c r="F196" s="18"/>
      <c r="G196" s="2"/>
      <c r="H196" s="18">
        <f>105.88+8.85</f>
        <v>114.72999999999999</v>
      </c>
    </row>
    <row r="197" spans="1:8" ht="15.75">
      <c r="A197" s="10" t="s">
        <v>68</v>
      </c>
      <c r="B197" s="11" t="s">
        <v>336</v>
      </c>
      <c r="C197" s="11" t="s">
        <v>67</v>
      </c>
      <c r="D197" s="18">
        <v>2912.79</v>
      </c>
      <c r="E197" s="18"/>
      <c r="F197" s="18"/>
      <c r="G197" s="2"/>
      <c r="H197" s="18">
        <v>2896.06</v>
      </c>
    </row>
    <row r="198" spans="1:8" ht="47.25">
      <c r="A198" s="57" t="s">
        <v>363</v>
      </c>
      <c r="B198" s="50" t="s">
        <v>364</v>
      </c>
      <c r="C198" s="50"/>
      <c r="D198" s="59">
        <f>D199</f>
        <v>1548.6</v>
      </c>
      <c r="E198" s="59">
        <f>E199</f>
        <v>0</v>
      </c>
      <c r="F198" s="59">
        <f>F199</f>
        <v>0</v>
      </c>
      <c r="G198" s="59">
        <f>G199</f>
        <v>0</v>
      </c>
      <c r="H198" s="59">
        <f>H199</f>
        <v>0</v>
      </c>
    </row>
    <row r="199" spans="1:8" ht="31.5">
      <c r="A199" s="10" t="s">
        <v>46</v>
      </c>
      <c r="B199" s="11" t="s">
        <v>364</v>
      </c>
      <c r="C199" s="11" t="s">
        <v>303</v>
      </c>
      <c r="D199" s="18">
        <v>1548.6</v>
      </c>
      <c r="E199" s="18"/>
      <c r="F199" s="18"/>
      <c r="G199" s="2"/>
      <c r="H199" s="18">
        <v>0</v>
      </c>
    </row>
    <row r="200" spans="1:8" ht="78.75">
      <c r="A200" s="57" t="s">
        <v>438</v>
      </c>
      <c r="B200" s="50" t="s">
        <v>439</v>
      </c>
      <c r="C200" s="11"/>
      <c r="D200" s="59">
        <f>D201+D202</f>
        <v>11359.75</v>
      </c>
      <c r="E200" s="59">
        <f>E201+E202</f>
        <v>0</v>
      </c>
      <c r="F200" s="59">
        <f>F201+F202</f>
        <v>0</v>
      </c>
      <c r="G200" s="59">
        <f>G201+G202</f>
        <v>0</v>
      </c>
      <c r="H200" s="59">
        <f>H201+H202</f>
        <v>9859.75</v>
      </c>
    </row>
    <row r="201" spans="1:8" ht="31.5">
      <c r="A201" s="10" t="s">
        <v>46</v>
      </c>
      <c r="B201" s="11" t="s">
        <v>439</v>
      </c>
      <c r="C201" s="11" t="s">
        <v>47</v>
      </c>
      <c r="D201" s="18">
        <v>1500</v>
      </c>
      <c r="E201" s="18"/>
      <c r="F201" s="18"/>
      <c r="G201" s="2"/>
      <c r="H201" s="18">
        <v>0</v>
      </c>
    </row>
    <row r="202" spans="1:8" ht="31.5">
      <c r="A202" s="10" t="s">
        <v>46</v>
      </c>
      <c r="B202" s="11" t="s">
        <v>439</v>
      </c>
      <c r="C202" s="11" t="s">
        <v>303</v>
      </c>
      <c r="D202" s="18">
        <v>9859.75</v>
      </c>
      <c r="E202" s="18"/>
      <c r="F202" s="18"/>
      <c r="G202" s="2"/>
      <c r="H202" s="18">
        <v>9859.75</v>
      </c>
    </row>
    <row r="203" spans="1:8" ht="35.25" customHeight="1">
      <c r="A203" s="31" t="s">
        <v>262</v>
      </c>
      <c r="B203" s="32" t="s">
        <v>264</v>
      </c>
      <c r="C203" s="32"/>
      <c r="D203" s="34">
        <f>D204+D208+D210</f>
        <v>43988.85</v>
      </c>
      <c r="E203" s="34">
        <f>E204+E208+E210</f>
        <v>0</v>
      </c>
      <c r="F203" s="34">
        <f>F204+F208+F210</f>
        <v>0</v>
      </c>
      <c r="G203" s="34">
        <f>G204+G208+G210</f>
        <v>0</v>
      </c>
      <c r="H203" s="34">
        <f>H204+H208+H210</f>
        <v>27054.26</v>
      </c>
    </row>
    <row r="204" spans="1:8" ht="54" customHeight="1">
      <c r="A204" s="28" t="s">
        <v>263</v>
      </c>
      <c r="B204" s="29" t="s">
        <v>265</v>
      </c>
      <c r="C204" s="29"/>
      <c r="D204" s="35">
        <f>D205</f>
        <v>33292.99</v>
      </c>
      <c r="E204" s="18"/>
      <c r="F204" s="18"/>
      <c r="H204" s="35">
        <f>H205</f>
        <v>27054.26</v>
      </c>
    </row>
    <row r="205" spans="1:8" ht="54" customHeight="1">
      <c r="A205" s="57" t="s">
        <v>14</v>
      </c>
      <c r="B205" s="50" t="s">
        <v>265</v>
      </c>
      <c r="C205" s="50"/>
      <c r="D205" s="59">
        <f>D206+D207</f>
        <v>33292.99</v>
      </c>
      <c r="E205" s="18">
        <v>11650</v>
      </c>
      <c r="F205" s="18">
        <v>11270</v>
      </c>
      <c r="H205" s="59">
        <f>H206+H207</f>
        <v>27054.26</v>
      </c>
    </row>
    <row r="206" spans="1:8" ht="31.5">
      <c r="A206" s="10" t="s">
        <v>46</v>
      </c>
      <c r="B206" s="11" t="s">
        <v>265</v>
      </c>
      <c r="C206" s="11" t="s">
        <v>47</v>
      </c>
      <c r="D206" s="18">
        <f>28465.71+4549.78</f>
        <v>33015.49</v>
      </c>
      <c r="E206" s="18"/>
      <c r="F206" s="18"/>
      <c r="G206" s="2"/>
      <c r="H206" s="18">
        <v>26776.76</v>
      </c>
    </row>
    <row r="207" spans="1:8" ht="31.5">
      <c r="A207" s="10" t="s">
        <v>301</v>
      </c>
      <c r="B207" s="11" t="s">
        <v>265</v>
      </c>
      <c r="C207" s="11" t="s">
        <v>303</v>
      </c>
      <c r="D207" s="18">
        <v>277.5</v>
      </c>
      <c r="E207" s="18"/>
      <c r="F207" s="18"/>
      <c r="G207" s="2"/>
      <c r="H207" s="18">
        <v>277.5</v>
      </c>
    </row>
    <row r="208" spans="1:8" ht="45" customHeight="1">
      <c r="A208" s="46" t="s">
        <v>421</v>
      </c>
      <c r="B208" s="47" t="s">
        <v>422</v>
      </c>
      <c r="C208" s="47"/>
      <c r="D208" s="59">
        <f>D209</f>
        <v>642.86</v>
      </c>
      <c r="E208" s="59"/>
      <c r="F208" s="59"/>
      <c r="G208" s="96"/>
      <c r="H208" s="59">
        <f>H209</f>
        <v>0</v>
      </c>
    </row>
    <row r="209" spans="1:8" ht="31.5">
      <c r="A209" s="10" t="s">
        <v>46</v>
      </c>
      <c r="B209" s="11" t="s">
        <v>422</v>
      </c>
      <c r="C209" s="11" t="s">
        <v>47</v>
      </c>
      <c r="D209" s="18">
        <v>642.86</v>
      </c>
      <c r="E209" s="18"/>
      <c r="F209" s="18"/>
      <c r="G209" s="2"/>
      <c r="H209" s="18">
        <v>0</v>
      </c>
    </row>
    <row r="210" spans="1:10" ht="31.5">
      <c r="A210" s="97" t="s">
        <v>423</v>
      </c>
      <c r="B210" s="62" t="s">
        <v>424</v>
      </c>
      <c r="C210" s="15"/>
      <c r="D210" s="80">
        <f>D211</f>
        <v>10053</v>
      </c>
      <c r="E210" s="80"/>
      <c r="F210" s="80"/>
      <c r="G210" s="94"/>
      <c r="H210" s="80">
        <f>H211</f>
        <v>0</v>
      </c>
      <c r="I210" s="3"/>
      <c r="J210" s="2"/>
    </row>
    <row r="211" spans="1:9" ht="31.5">
      <c r="A211" s="13" t="s">
        <v>46</v>
      </c>
      <c r="B211" s="15" t="s">
        <v>424</v>
      </c>
      <c r="C211" s="15" t="s">
        <v>47</v>
      </c>
      <c r="D211" s="81">
        <v>10053</v>
      </c>
      <c r="E211" s="81"/>
      <c r="F211" s="81"/>
      <c r="G211" s="79"/>
      <c r="H211" s="81">
        <v>0</v>
      </c>
      <c r="I211" s="3"/>
    </row>
    <row r="212" spans="1:8" ht="31.5">
      <c r="A212" s="31" t="s">
        <v>280</v>
      </c>
      <c r="B212" s="32" t="s">
        <v>266</v>
      </c>
      <c r="C212" s="32"/>
      <c r="D212" s="33">
        <f>D213</f>
        <v>63275.45999999999</v>
      </c>
      <c r="E212" s="12">
        <f>E215</f>
        <v>2000</v>
      </c>
      <c r="F212" s="12">
        <f>F215</f>
        <v>2000</v>
      </c>
      <c r="H212" s="33">
        <f>H213</f>
        <v>29397.510000000002</v>
      </c>
    </row>
    <row r="213" spans="1:8" ht="31.5">
      <c r="A213" s="28" t="s">
        <v>267</v>
      </c>
      <c r="B213" s="29" t="s">
        <v>268</v>
      </c>
      <c r="C213" s="29"/>
      <c r="D213" s="30">
        <f>D214+D223+D225+D218+D245+D227+D231+D229+D235+D237+D241+D233+D243+D221+D239</f>
        <v>63275.45999999999</v>
      </c>
      <c r="E213" s="30">
        <f>E214+E223+E225+E218+E245+E227+E231+E229+E235+E237+E241+E233+E243+E221+E239</f>
        <v>2000</v>
      </c>
      <c r="F213" s="30">
        <f>F214+F223+F225+F218+F245+F227+F231+F229+F235+F237+F241+F233+F243+F221+F239</f>
        <v>2000</v>
      </c>
      <c r="G213" s="30">
        <f>G214+G223+G225+G218+G245+G227+G231+G229+G235+G237+G241+G233+G243+G221+G239</f>
        <v>0</v>
      </c>
      <c r="H213" s="30">
        <f>H214+H223+H225+H218+H245+H227+H231+H229+H235+H237+H241+H233+H243+H221+H239</f>
        <v>29397.510000000002</v>
      </c>
    </row>
    <row r="214" spans="1:8" ht="15.75">
      <c r="A214" s="46" t="s">
        <v>269</v>
      </c>
      <c r="B214" s="47" t="s">
        <v>268</v>
      </c>
      <c r="C214" s="47"/>
      <c r="D214" s="48">
        <f>D215+D217+D216</f>
        <v>11113.130000000001</v>
      </c>
      <c r="E214" s="48">
        <f>E215+E217+E216</f>
        <v>2000</v>
      </c>
      <c r="F214" s="48">
        <f>F215+F217+F216</f>
        <v>2000</v>
      </c>
      <c r="G214" s="48">
        <f>G215+G217+G216</f>
        <v>0</v>
      </c>
      <c r="H214" s="48">
        <f>H215+H217+H216</f>
        <v>7262.08</v>
      </c>
    </row>
    <row r="215" spans="1:8" ht="31.5">
      <c r="A215" s="10" t="s">
        <v>46</v>
      </c>
      <c r="B215" s="11" t="s">
        <v>268</v>
      </c>
      <c r="C215" s="11" t="s">
        <v>47</v>
      </c>
      <c r="D215" s="4">
        <f>4604.61+676.6</f>
        <v>5281.21</v>
      </c>
      <c r="E215" s="4">
        <v>2000</v>
      </c>
      <c r="F215" s="4">
        <v>2000</v>
      </c>
      <c r="G215" s="2"/>
      <c r="H215" s="4">
        <f>2104.68+676.6</f>
        <v>2781.2799999999997</v>
      </c>
    </row>
    <row r="216" spans="1:11" ht="31.5">
      <c r="A216" s="10" t="s">
        <v>301</v>
      </c>
      <c r="B216" s="15" t="s">
        <v>268</v>
      </c>
      <c r="C216" s="15" t="s">
        <v>303</v>
      </c>
      <c r="D216" s="14">
        <v>300</v>
      </c>
      <c r="E216" s="14"/>
      <c r="F216" s="14"/>
      <c r="G216" s="79"/>
      <c r="H216" s="14">
        <v>0</v>
      </c>
      <c r="I216" s="3"/>
      <c r="J216" s="3"/>
      <c r="K216" s="2"/>
    </row>
    <row r="217" spans="1:8" ht="15.75">
      <c r="A217" s="10" t="s">
        <v>68</v>
      </c>
      <c r="B217" s="11" t="s">
        <v>268</v>
      </c>
      <c r="C217" s="11" t="s">
        <v>67</v>
      </c>
      <c r="D217" s="4">
        <v>5531.92</v>
      </c>
      <c r="E217" s="4"/>
      <c r="F217" s="4"/>
      <c r="G217" s="2"/>
      <c r="H217" s="4">
        <v>4480.8</v>
      </c>
    </row>
    <row r="218" spans="1:8" ht="31.5">
      <c r="A218" s="57" t="s">
        <v>333</v>
      </c>
      <c r="B218" s="50" t="s">
        <v>334</v>
      </c>
      <c r="C218" s="50"/>
      <c r="D218" s="49">
        <f>D219+D220</f>
        <v>7892.639999999999</v>
      </c>
      <c r="E218" s="49">
        <f>E219+E220</f>
        <v>0</v>
      </c>
      <c r="F218" s="49">
        <f>F219+F220</f>
        <v>0</v>
      </c>
      <c r="G218" s="49">
        <f>G219+G220</f>
        <v>0</v>
      </c>
      <c r="H218" s="49">
        <f>H219+H220</f>
        <v>6192.5</v>
      </c>
    </row>
    <row r="219" spans="1:8" ht="39.75" customHeight="1">
      <c r="A219" s="10" t="s">
        <v>46</v>
      </c>
      <c r="B219" s="11" t="s">
        <v>334</v>
      </c>
      <c r="C219" s="11" t="s">
        <v>47</v>
      </c>
      <c r="D219" s="4">
        <v>3442.18</v>
      </c>
      <c r="E219" s="4"/>
      <c r="F219" s="4"/>
      <c r="G219" s="2"/>
      <c r="H219" s="4">
        <v>2526.41</v>
      </c>
    </row>
    <row r="220" spans="1:8" ht="39.75" customHeight="1">
      <c r="A220" s="10" t="s">
        <v>301</v>
      </c>
      <c r="B220" s="11" t="s">
        <v>334</v>
      </c>
      <c r="C220" s="11" t="s">
        <v>303</v>
      </c>
      <c r="D220" s="4">
        <v>4450.46</v>
      </c>
      <c r="E220" s="4"/>
      <c r="F220" s="4"/>
      <c r="G220" s="2"/>
      <c r="H220" s="4">
        <v>3666.09</v>
      </c>
    </row>
    <row r="221" spans="1:9" ht="39.75" customHeight="1">
      <c r="A221" s="58" t="s">
        <v>425</v>
      </c>
      <c r="B221" s="15" t="s">
        <v>426</v>
      </c>
      <c r="C221" s="15"/>
      <c r="D221" s="63">
        <f>D222</f>
        <v>3019.2</v>
      </c>
      <c r="E221" s="63"/>
      <c r="F221" s="63"/>
      <c r="G221" s="94"/>
      <c r="H221" s="63">
        <f>H222</f>
        <v>0</v>
      </c>
      <c r="I221" s="3"/>
    </row>
    <row r="222" spans="1:11" ht="15.75">
      <c r="A222" s="13" t="s">
        <v>68</v>
      </c>
      <c r="B222" s="15" t="s">
        <v>426</v>
      </c>
      <c r="C222" s="15" t="s">
        <v>67</v>
      </c>
      <c r="D222" s="14">
        <v>3019.2</v>
      </c>
      <c r="E222" s="14"/>
      <c r="F222" s="14"/>
      <c r="G222" s="79"/>
      <c r="H222" s="14">
        <v>0</v>
      </c>
      <c r="I222" s="3"/>
      <c r="K222" s="2"/>
    </row>
    <row r="223" spans="1:9" ht="63.75" customHeight="1">
      <c r="A223" s="57" t="s">
        <v>365</v>
      </c>
      <c r="B223" s="50" t="s">
        <v>427</v>
      </c>
      <c r="C223" s="50"/>
      <c r="D223" s="63">
        <f>D224</f>
        <v>5000</v>
      </c>
      <c r="E223" s="14"/>
      <c r="F223" s="14"/>
      <c r="G223" s="3"/>
      <c r="H223" s="63">
        <f>H224</f>
        <v>4428.76</v>
      </c>
      <c r="I223" s="3"/>
    </row>
    <row r="224" spans="1:10" ht="31.5">
      <c r="A224" s="10" t="s">
        <v>46</v>
      </c>
      <c r="B224" s="11" t="s">
        <v>427</v>
      </c>
      <c r="C224" s="11" t="s">
        <v>47</v>
      </c>
      <c r="D224" s="14">
        <f>463.25+3737.79+798.96</f>
        <v>5000</v>
      </c>
      <c r="E224" s="14"/>
      <c r="F224" s="14"/>
      <c r="G224" s="3"/>
      <c r="H224" s="14">
        <f>798.96+180.37+3449.43</f>
        <v>4428.76</v>
      </c>
      <c r="I224" s="3"/>
      <c r="J224" s="2"/>
    </row>
    <row r="225" spans="1:8" ht="47.25">
      <c r="A225" s="66" t="s">
        <v>331</v>
      </c>
      <c r="B225" s="50" t="s">
        <v>332</v>
      </c>
      <c r="C225" s="50"/>
      <c r="D225" s="49">
        <f>D226</f>
        <v>1583.05</v>
      </c>
      <c r="E225" s="49"/>
      <c r="F225" s="49"/>
      <c r="G225" s="65"/>
      <c r="H225" s="49">
        <f>H226</f>
        <v>1217.07</v>
      </c>
    </row>
    <row r="226" spans="1:8" ht="31.5">
      <c r="A226" s="10" t="s">
        <v>301</v>
      </c>
      <c r="B226" s="11" t="s">
        <v>332</v>
      </c>
      <c r="C226" s="11" t="s">
        <v>303</v>
      </c>
      <c r="D226" s="4">
        <v>1583.05</v>
      </c>
      <c r="E226" s="4"/>
      <c r="F226" s="4"/>
      <c r="G226" s="2"/>
      <c r="H226" s="4">
        <v>1217.07</v>
      </c>
    </row>
    <row r="227" spans="1:8" ht="78.75">
      <c r="A227" s="66" t="s">
        <v>348</v>
      </c>
      <c r="B227" s="50" t="s">
        <v>349</v>
      </c>
      <c r="C227" s="50"/>
      <c r="D227" s="49">
        <f>D228</f>
        <v>1196</v>
      </c>
      <c r="E227" s="49">
        <f>E228</f>
        <v>0</v>
      </c>
      <c r="F227" s="49">
        <f>F228</f>
        <v>0</v>
      </c>
      <c r="G227" s="49">
        <f>G228</f>
        <v>0</v>
      </c>
      <c r="H227" s="49">
        <f>H228</f>
        <v>867.47</v>
      </c>
    </row>
    <row r="228" spans="1:8" ht="31.5">
      <c r="A228" s="69" t="s">
        <v>301</v>
      </c>
      <c r="B228" s="11" t="s">
        <v>349</v>
      </c>
      <c r="C228" s="11" t="s">
        <v>303</v>
      </c>
      <c r="D228" s="4">
        <v>1196</v>
      </c>
      <c r="E228" s="4"/>
      <c r="F228" s="4"/>
      <c r="G228" s="2"/>
      <c r="H228" s="4">
        <v>867.47</v>
      </c>
    </row>
    <row r="229" spans="1:8" ht="47.25">
      <c r="A229" s="66" t="s">
        <v>370</v>
      </c>
      <c r="B229" s="50" t="s">
        <v>371</v>
      </c>
      <c r="C229" s="50"/>
      <c r="D229" s="49">
        <f>D230</f>
        <v>17700</v>
      </c>
      <c r="E229" s="49"/>
      <c r="F229" s="49"/>
      <c r="G229" s="65"/>
      <c r="H229" s="49">
        <f>H230</f>
        <v>6475.35</v>
      </c>
    </row>
    <row r="230" spans="1:8" ht="31.5">
      <c r="A230" s="69" t="s">
        <v>301</v>
      </c>
      <c r="B230" s="11" t="s">
        <v>371</v>
      </c>
      <c r="C230" s="11" t="s">
        <v>303</v>
      </c>
      <c r="D230" s="4">
        <v>17700</v>
      </c>
      <c r="E230" s="4"/>
      <c r="F230" s="4"/>
      <c r="G230" s="2"/>
      <c r="H230" s="4">
        <v>6475.35</v>
      </c>
    </row>
    <row r="231" spans="1:8" ht="63">
      <c r="A231" s="66" t="s">
        <v>366</v>
      </c>
      <c r="B231" s="50" t="s">
        <v>367</v>
      </c>
      <c r="C231" s="50"/>
      <c r="D231" s="49">
        <f>D232</f>
        <v>6.1</v>
      </c>
      <c r="E231" s="49">
        <f>E232</f>
        <v>0</v>
      </c>
      <c r="F231" s="49">
        <f>F232</f>
        <v>0</v>
      </c>
      <c r="G231" s="49">
        <f>G232</f>
        <v>0</v>
      </c>
      <c r="H231" s="49">
        <f>H232</f>
        <v>0</v>
      </c>
    </row>
    <row r="232" spans="1:8" ht="31.5">
      <c r="A232" s="69" t="s">
        <v>301</v>
      </c>
      <c r="B232" s="11" t="s">
        <v>367</v>
      </c>
      <c r="C232" s="11" t="s">
        <v>303</v>
      </c>
      <c r="D232" s="4">
        <v>6.1</v>
      </c>
      <c r="E232" s="4"/>
      <c r="F232" s="4"/>
      <c r="G232" s="2"/>
      <c r="H232" s="4">
        <v>0</v>
      </c>
    </row>
    <row r="233" spans="1:8" ht="63">
      <c r="A233" s="66" t="s">
        <v>368</v>
      </c>
      <c r="B233" s="50" t="s">
        <v>369</v>
      </c>
      <c r="C233" s="50"/>
      <c r="D233" s="49">
        <f>D234</f>
        <v>97.02</v>
      </c>
      <c r="E233" s="49">
        <f>E234</f>
        <v>0</v>
      </c>
      <c r="F233" s="49">
        <f>F234</f>
        <v>0</v>
      </c>
      <c r="G233" s="49">
        <f>G234</f>
        <v>0</v>
      </c>
      <c r="H233" s="49">
        <f>H234</f>
        <v>0</v>
      </c>
    </row>
    <row r="234" spans="1:8" ht="31.5">
      <c r="A234" s="69" t="s">
        <v>301</v>
      </c>
      <c r="B234" s="11" t="s">
        <v>369</v>
      </c>
      <c r="C234" s="11" t="s">
        <v>303</v>
      </c>
      <c r="D234" s="4">
        <v>97.02</v>
      </c>
      <c r="E234" s="4"/>
      <c r="F234" s="4"/>
      <c r="G234" s="2"/>
      <c r="H234" s="4">
        <v>0</v>
      </c>
    </row>
    <row r="235" spans="1:8" ht="63.75" customHeight="1">
      <c r="A235" s="66" t="s">
        <v>372</v>
      </c>
      <c r="B235" s="50" t="s">
        <v>373</v>
      </c>
      <c r="C235" s="50"/>
      <c r="D235" s="49">
        <f>D236</f>
        <v>4543.83</v>
      </c>
      <c r="E235" s="49">
        <f>E236</f>
        <v>0</v>
      </c>
      <c r="F235" s="49">
        <f>F236</f>
        <v>0</v>
      </c>
      <c r="G235" s="49">
        <f>G236</f>
        <v>0</v>
      </c>
      <c r="H235" s="49">
        <f>H236</f>
        <v>0</v>
      </c>
    </row>
    <row r="236" spans="1:8" ht="31.5">
      <c r="A236" s="69" t="s">
        <v>301</v>
      </c>
      <c r="B236" s="11" t="s">
        <v>373</v>
      </c>
      <c r="C236" s="11" t="s">
        <v>303</v>
      </c>
      <c r="D236" s="4">
        <v>4543.83</v>
      </c>
      <c r="E236" s="4"/>
      <c r="F236" s="4"/>
      <c r="G236" s="2"/>
      <c r="H236" s="4">
        <v>0</v>
      </c>
    </row>
    <row r="237" spans="1:8" ht="110.25">
      <c r="A237" s="66" t="s">
        <v>374</v>
      </c>
      <c r="B237" s="50" t="s">
        <v>375</v>
      </c>
      <c r="C237" s="50"/>
      <c r="D237" s="49">
        <f>D238</f>
        <v>3339.13</v>
      </c>
      <c r="E237" s="49">
        <f>E238</f>
        <v>0</v>
      </c>
      <c r="F237" s="49">
        <f>F238</f>
        <v>0</v>
      </c>
      <c r="G237" s="49">
        <f>G238</f>
        <v>0</v>
      </c>
      <c r="H237" s="49">
        <f>H238</f>
        <v>0</v>
      </c>
    </row>
    <row r="238" spans="1:8" ht="31.5">
      <c r="A238" s="69" t="s">
        <v>301</v>
      </c>
      <c r="B238" s="11" t="s">
        <v>375</v>
      </c>
      <c r="C238" s="11" t="s">
        <v>303</v>
      </c>
      <c r="D238" s="4">
        <v>3339.13</v>
      </c>
      <c r="E238" s="4"/>
      <c r="F238" s="4"/>
      <c r="G238" s="2"/>
      <c r="H238" s="4">
        <v>0</v>
      </c>
    </row>
    <row r="239" spans="1:10" ht="31.5">
      <c r="A239" s="98" t="s">
        <v>428</v>
      </c>
      <c r="B239" s="62" t="s">
        <v>429</v>
      </c>
      <c r="C239" s="15"/>
      <c r="D239" s="63">
        <f>D240</f>
        <v>4816.18</v>
      </c>
      <c r="E239" s="63"/>
      <c r="F239" s="63"/>
      <c r="G239" s="94"/>
      <c r="H239" s="63">
        <f>H240</f>
        <v>0</v>
      </c>
      <c r="I239" s="3"/>
      <c r="J239" s="79"/>
    </row>
    <row r="240" spans="1:10" ht="31.5">
      <c r="A240" s="99" t="s">
        <v>301</v>
      </c>
      <c r="B240" s="15" t="s">
        <v>429</v>
      </c>
      <c r="C240" s="15" t="s">
        <v>303</v>
      </c>
      <c r="D240" s="14">
        <v>4816.18</v>
      </c>
      <c r="E240" s="14"/>
      <c r="F240" s="14"/>
      <c r="G240" s="79"/>
      <c r="H240" s="14">
        <v>0</v>
      </c>
      <c r="I240" s="3"/>
      <c r="J240" s="3"/>
    </row>
    <row r="241" spans="1:8" ht="78" customHeight="1">
      <c r="A241" s="66" t="s">
        <v>376</v>
      </c>
      <c r="B241" s="50" t="s">
        <v>377</v>
      </c>
      <c r="C241" s="50"/>
      <c r="D241" s="49">
        <f>D242</f>
        <v>4.08</v>
      </c>
      <c r="E241" s="49">
        <f>E242</f>
        <v>0</v>
      </c>
      <c r="F241" s="49">
        <f>F242</f>
        <v>0</v>
      </c>
      <c r="G241" s="49">
        <f>G242</f>
        <v>0</v>
      </c>
      <c r="H241" s="49">
        <f>H242</f>
        <v>4.08</v>
      </c>
    </row>
    <row r="242" spans="1:8" ht="31.5">
      <c r="A242" s="69" t="s">
        <v>301</v>
      </c>
      <c r="B242" s="11" t="s">
        <v>377</v>
      </c>
      <c r="C242" s="11" t="s">
        <v>303</v>
      </c>
      <c r="D242" s="4">
        <v>4.08</v>
      </c>
      <c r="E242" s="4"/>
      <c r="F242" s="4"/>
      <c r="G242" s="2"/>
      <c r="H242" s="4">
        <v>4.08</v>
      </c>
    </row>
    <row r="243" spans="1:8" ht="78.75">
      <c r="A243" s="66" t="s">
        <v>376</v>
      </c>
      <c r="B243" s="50" t="s">
        <v>378</v>
      </c>
      <c r="C243" s="50"/>
      <c r="D243" s="49">
        <f>D244</f>
        <v>14.9</v>
      </c>
      <c r="E243" s="49">
        <f>E244</f>
        <v>0</v>
      </c>
      <c r="F243" s="49">
        <f>F244</f>
        <v>0</v>
      </c>
      <c r="G243" s="49">
        <f>G244</f>
        <v>0</v>
      </c>
      <c r="H243" s="49">
        <f>H244</f>
        <v>0</v>
      </c>
    </row>
    <row r="244" spans="1:8" ht="31.5">
      <c r="A244" s="69" t="s">
        <v>301</v>
      </c>
      <c r="B244" s="11" t="s">
        <v>378</v>
      </c>
      <c r="C244" s="11" t="s">
        <v>303</v>
      </c>
      <c r="D244" s="4">
        <v>14.9</v>
      </c>
      <c r="E244" s="4"/>
      <c r="F244" s="4"/>
      <c r="G244" s="2"/>
      <c r="H244" s="4">
        <v>0</v>
      </c>
    </row>
    <row r="245" spans="1:8" ht="63">
      <c r="A245" s="66" t="s">
        <v>337</v>
      </c>
      <c r="B245" s="50" t="s">
        <v>338</v>
      </c>
      <c r="C245" s="50"/>
      <c r="D245" s="49">
        <f>D246</f>
        <v>2950.2</v>
      </c>
      <c r="E245" s="49">
        <f>E246</f>
        <v>0</v>
      </c>
      <c r="F245" s="49">
        <f>F246</f>
        <v>0</v>
      </c>
      <c r="G245" s="49">
        <f>G246</f>
        <v>0</v>
      </c>
      <c r="H245" s="49">
        <f>H246</f>
        <v>2950.2</v>
      </c>
    </row>
    <row r="246" spans="1:8" ht="31.5">
      <c r="A246" s="10" t="s">
        <v>301</v>
      </c>
      <c r="B246" s="11" t="s">
        <v>338</v>
      </c>
      <c r="C246" s="11" t="s">
        <v>303</v>
      </c>
      <c r="D246" s="4">
        <v>2950.2</v>
      </c>
      <c r="E246" s="4"/>
      <c r="F246" s="4"/>
      <c r="G246" s="2"/>
      <c r="H246" s="4">
        <v>2950.2</v>
      </c>
    </row>
    <row r="247" spans="1:8" ht="31.5">
      <c r="A247" s="5" t="s">
        <v>93</v>
      </c>
      <c r="B247" s="7" t="s">
        <v>94</v>
      </c>
      <c r="C247" s="7"/>
      <c r="D247" s="6">
        <f>D248+D261+D353+D253+D258+D366</f>
        <v>177544.39</v>
      </c>
      <c r="E247" s="6" t="e">
        <f>E248+E261+E353+E253+E258+E366</f>
        <v>#REF!</v>
      </c>
      <c r="F247" s="6" t="e">
        <f>F248+F261+F353+F253+F258+F366</f>
        <v>#REF!</v>
      </c>
      <c r="G247" s="6">
        <f>G248+G261+G353+G253+G258+G366</f>
        <v>0</v>
      </c>
      <c r="H247" s="6">
        <f>H248+H261+H353+H253+H258+H366</f>
        <v>78446.24</v>
      </c>
    </row>
    <row r="248" spans="1:8" ht="63">
      <c r="A248" s="28" t="s">
        <v>95</v>
      </c>
      <c r="B248" s="36" t="s">
        <v>96</v>
      </c>
      <c r="C248" s="36"/>
      <c r="D248" s="37">
        <f>D251+D249</f>
        <v>3002.63</v>
      </c>
      <c r="E248" s="37">
        <f>E251+E249</f>
        <v>0</v>
      </c>
      <c r="F248" s="37">
        <f>F251+F249</f>
        <v>0</v>
      </c>
      <c r="G248" s="37">
        <f>G251+G249</f>
        <v>0</v>
      </c>
      <c r="H248" s="37">
        <f>H251+H249</f>
        <v>2038.56</v>
      </c>
    </row>
    <row r="249" spans="1:8" ht="31.5" customHeight="1">
      <c r="A249" s="57" t="s">
        <v>380</v>
      </c>
      <c r="B249" s="62" t="s">
        <v>381</v>
      </c>
      <c r="C249" s="62"/>
      <c r="D249" s="63">
        <f>D250</f>
        <v>912.63</v>
      </c>
      <c r="E249" s="63">
        <f>E250</f>
        <v>0</v>
      </c>
      <c r="F249" s="63">
        <f>F250</f>
        <v>0</v>
      </c>
      <c r="G249" s="63">
        <f>G250</f>
        <v>0</v>
      </c>
      <c r="H249" s="63">
        <f>H250</f>
        <v>405.4</v>
      </c>
    </row>
    <row r="250" spans="1:8" ht="31.5">
      <c r="A250" s="13" t="s">
        <v>46</v>
      </c>
      <c r="B250" s="15" t="s">
        <v>381</v>
      </c>
      <c r="C250" s="15" t="s">
        <v>47</v>
      </c>
      <c r="D250" s="14">
        <v>912.63</v>
      </c>
      <c r="E250" s="63"/>
      <c r="F250" s="63"/>
      <c r="G250" s="2"/>
      <c r="H250" s="14">
        <v>405.4</v>
      </c>
    </row>
    <row r="251" spans="1:8" ht="78.75">
      <c r="A251" s="57" t="s">
        <v>100</v>
      </c>
      <c r="B251" s="62" t="s">
        <v>97</v>
      </c>
      <c r="C251" s="62"/>
      <c r="D251" s="63">
        <f>D252</f>
        <v>2090</v>
      </c>
      <c r="E251" s="19"/>
      <c r="F251" s="19"/>
      <c r="H251" s="63">
        <f>H252</f>
        <v>1633.16</v>
      </c>
    </row>
    <row r="252" spans="1:8" ht="98.25" customHeight="1">
      <c r="A252" s="10" t="s">
        <v>44</v>
      </c>
      <c r="B252" s="15" t="s">
        <v>97</v>
      </c>
      <c r="C252" s="15" t="s">
        <v>45</v>
      </c>
      <c r="D252" s="14">
        <v>2090</v>
      </c>
      <c r="E252" s="14">
        <v>4915.3</v>
      </c>
      <c r="F252" s="14">
        <v>4915.3</v>
      </c>
      <c r="G252" s="2"/>
      <c r="H252" s="14">
        <v>1633.16</v>
      </c>
    </row>
    <row r="253" spans="1:8" ht="52.5" customHeight="1">
      <c r="A253" s="28" t="s">
        <v>65</v>
      </c>
      <c r="B253" s="42" t="s">
        <v>179</v>
      </c>
      <c r="C253" s="42"/>
      <c r="D253" s="43">
        <f>D254</f>
        <v>3469.23</v>
      </c>
      <c r="E253" s="14"/>
      <c r="F253" s="14"/>
      <c r="H253" s="43">
        <f>H254</f>
        <v>1944.4</v>
      </c>
    </row>
    <row r="254" spans="1:8" ht="42" customHeight="1">
      <c r="A254" s="10" t="s">
        <v>3</v>
      </c>
      <c r="B254" s="15" t="s">
        <v>179</v>
      </c>
      <c r="C254" s="15"/>
      <c r="D254" s="14">
        <f>D255+D256+D257</f>
        <v>3469.23</v>
      </c>
      <c r="E254" s="14">
        <f>E255+E256+E257</f>
        <v>0</v>
      </c>
      <c r="F254" s="14">
        <f>F255+F256+F257</f>
        <v>0</v>
      </c>
      <c r="G254" s="14">
        <f>G255+G256+G257</f>
        <v>0</v>
      </c>
      <c r="H254" s="14">
        <f>H255+H256+H257</f>
        <v>1944.4</v>
      </c>
    </row>
    <row r="255" spans="1:8" ht="98.25" customHeight="1">
      <c r="A255" s="10" t="s">
        <v>44</v>
      </c>
      <c r="B255" s="15" t="s">
        <v>179</v>
      </c>
      <c r="C255" s="15" t="s">
        <v>45</v>
      </c>
      <c r="D255" s="14">
        <v>2796.87</v>
      </c>
      <c r="E255" s="14"/>
      <c r="F255" s="14"/>
      <c r="G255" s="2"/>
      <c r="H255" s="14">
        <v>1539.05</v>
      </c>
    </row>
    <row r="256" spans="1:8" ht="31.5">
      <c r="A256" s="10" t="s">
        <v>46</v>
      </c>
      <c r="B256" s="15" t="s">
        <v>179</v>
      </c>
      <c r="C256" s="15" t="s">
        <v>47</v>
      </c>
      <c r="D256" s="14">
        <f>549+75.23</f>
        <v>624.23</v>
      </c>
      <c r="E256" s="14"/>
      <c r="F256" s="14"/>
      <c r="G256" s="2"/>
      <c r="H256" s="14">
        <f>329.92+75.23</f>
        <v>405.15000000000003</v>
      </c>
    </row>
    <row r="257" spans="1:8" ht="15.75">
      <c r="A257" s="10" t="s">
        <v>68</v>
      </c>
      <c r="B257" s="15" t="s">
        <v>179</v>
      </c>
      <c r="C257" s="15" t="s">
        <v>67</v>
      </c>
      <c r="D257" s="14">
        <v>48.13</v>
      </c>
      <c r="E257" s="14"/>
      <c r="F257" s="14"/>
      <c r="G257" s="2"/>
      <c r="H257" s="14">
        <v>0.2</v>
      </c>
    </row>
    <row r="258" spans="1:8" ht="81" customHeight="1">
      <c r="A258" s="28" t="s">
        <v>180</v>
      </c>
      <c r="B258" s="42" t="s">
        <v>182</v>
      </c>
      <c r="C258" s="42"/>
      <c r="D258" s="43">
        <f>D259</f>
        <v>75</v>
      </c>
      <c r="E258" s="14"/>
      <c r="F258" s="14"/>
      <c r="H258" s="43">
        <f>H259</f>
        <v>58</v>
      </c>
    </row>
    <row r="259" spans="1:8" ht="47.25">
      <c r="A259" s="38" t="s">
        <v>181</v>
      </c>
      <c r="B259" s="15" t="s">
        <v>182</v>
      </c>
      <c r="C259" s="15"/>
      <c r="D259" s="14">
        <f>D260</f>
        <v>75</v>
      </c>
      <c r="E259" s="14"/>
      <c r="F259" s="14"/>
      <c r="G259" s="2"/>
      <c r="H259" s="14">
        <v>58</v>
      </c>
    </row>
    <row r="260" spans="1:8" ht="15.75">
      <c r="A260" s="10" t="s">
        <v>68</v>
      </c>
      <c r="B260" s="15" t="s">
        <v>182</v>
      </c>
      <c r="C260" s="15" t="s">
        <v>67</v>
      </c>
      <c r="D260" s="14">
        <v>75</v>
      </c>
      <c r="E260" s="14"/>
      <c r="F260" s="14"/>
      <c r="G260" s="2"/>
      <c r="H260" s="14">
        <v>58</v>
      </c>
    </row>
    <row r="261" spans="1:8" ht="31.5">
      <c r="A261" s="31" t="s">
        <v>110</v>
      </c>
      <c r="B261" s="32" t="s">
        <v>112</v>
      </c>
      <c r="C261" s="32"/>
      <c r="D261" s="33">
        <f>D262</f>
        <v>165854.69</v>
      </c>
      <c r="E261" s="9">
        <f>E269</f>
        <v>629.2</v>
      </c>
      <c r="F261" s="9">
        <f>F269</f>
        <v>601.1</v>
      </c>
      <c r="H261" s="33">
        <f>H262</f>
        <v>71287.95000000001</v>
      </c>
    </row>
    <row r="262" spans="1:8" ht="63">
      <c r="A262" s="28" t="s">
        <v>109</v>
      </c>
      <c r="B262" s="29" t="s">
        <v>112</v>
      </c>
      <c r="C262" s="29"/>
      <c r="D262" s="30">
        <f>D269+D275+D287+D289+D291+D293+D295+D297+D299+D301+D303+D305+D307+D309+D311+D313+D317+D329+D331+D333+D335+D337+D339+D341+D343+D347+D349+D351+D265+D319+D321+D323+D325+D345+D327+D271+D273+D277+D279+D281+D283+D285+D267+D315+D263</f>
        <v>165854.69</v>
      </c>
      <c r="E262" s="30">
        <f>E269+E275+E287+E289+E291+E293+E295+E297+E299+E301+E303+E305+E307+E309+E311+E313+E317+E329+E331+E333+E335+E337+E339+E341+E343+E347+E349+E351+E265+E319+E321+E323+E325+E345+E327+E271+E273+E277+E279+E281+E283+E285+E267+E315+E263</f>
        <v>629.2</v>
      </c>
      <c r="F262" s="30">
        <f>F269+F275+F287+F289+F291+F293+F295+F297+F299+F301+F303+F305+F307+F309+F311+F313+F317+F329+F331+F333+F335+F337+F339+F341+F343+F347+F349+F351+F265+F319+F321+F323+F325+F345+F327+F271+F273+F277+F279+F281+F283+F285+F267+F315+F263</f>
        <v>601.1</v>
      </c>
      <c r="G262" s="30">
        <f>G269+G275+G287+G289+G291+G293+G295+G297+G299+G301+G303+G305+G307+G309+G311+G313+G317+G329+G331+G333+G335+G337+G339+G341+G343+G347+G349+G351+G265+G319+G321+G323+G325+G345+G327+G271+G273+G277+G279+G281+G283+G285+G267+G315+G263</f>
        <v>0</v>
      </c>
      <c r="H262" s="30">
        <f>H269+H275+H287+H289+H291+H293+H295+H297+H299+H301+H303+H305+H307+H309+H311+H313+H317+H329+H331+H333+H335+H337+H339+H341+H343+H347+H349+H351+H265+H319+H321+H323+H325+H345+H327+H271+H273+H277+H279+H281+H283+H285+H267+H315+H263</f>
        <v>71287.95000000001</v>
      </c>
    </row>
    <row r="263" spans="1:10" ht="31.5">
      <c r="A263" s="100" t="s">
        <v>432</v>
      </c>
      <c r="B263" s="62" t="s">
        <v>433</v>
      </c>
      <c r="C263" s="42"/>
      <c r="D263" s="63">
        <f>D264</f>
        <v>97.4</v>
      </c>
      <c r="E263" s="63"/>
      <c r="F263" s="63"/>
      <c r="G263" s="101"/>
      <c r="H263" s="63">
        <f>H264</f>
        <v>97.4</v>
      </c>
      <c r="I263" s="3"/>
      <c r="J263" s="2"/>
    </row>
    <row r="264" spans="1:9" ht="31.5">
      <c r="A264" s="13" t="s">
        <v>46</v>
      </c>
      <c r="B264" s="15" t="s">
        <v>433</v>
      </c>
      <c r="C264" s="15" t="s">
        <v>47</v>
      </c>
      <c r="D264" s="14">
        <v>97.4</v>
      </c>
      <c r="E264" s="14"/>
      <c r="F264" s="14"/>
      <c r="G264" s="102"/>
      <c r="H264" s="14">
        <v>97.4</v>
      </c>
      <c r="I264" s="3"/>
    </row>
    <row r="265" spans="1:8" ht="47.25">
      <c r="A265" s="72" t="s">
        <v>384</v>
      </c>
      <c r="B265" s="50" t="s">
        <v>385</v>
      </c>
      <c r="C265" s="50"/>
      <c r="D265" s="49">
        <f>D266</f>
        <v>505</v>
      </c>
      <c r="E265" s="49"/>
      <c r="F265" s="49"/>
      <c r="G265" s="73"/>
      <c r="H265" s="49">
        <f>H266</f>
        <v>505</v>
      </c>
    </row>
    <row r="266" spans="1:8" ht="15.75">
      <c r="A266" s="71" t="s">
        <v>68</v>
      </c>
      <c r="B266" s="11" t="s">
        <v>385</v>
      </c>
      <c r="C266" s="11" t="s">
        <v>67</v>
      </c>
      <c r="D266" s="4">
        <v>505</v>
      </c>
      <c r="E266" s="4"/>
      <c r="F266" s="4"/>
      <c r="G266" s="103"/>
      <c r="H266" s="4">
        <v>505</v>
      </c>
    </row>
    <row r="267" spans="1:8" ht="63">
      <c r="A267" s="72" t="s">
        <v>386</v>
      </c>
      <c r="B267" s="50" t="s">
        <v>387</v>
      </c>
      <c r="C267" s="50"/>
      <c r="D267" s="49">
        <f>D268</f>
        <v>10290</v>
      </c>
      <c r="E267" s="49"/>
      <c r="F267" s="49"/>
      <c r="G267" s="73"/>
      <c r="H267" s="49">
        <f>H268</f>
        <v>0</v>
      </c>
    </row>
    <row r="268" spans="1:8" ht="15.75">
      <c r="A268" s="71" t="s">
        <v>68</v>
      </c>
      <c r="B268" s="11" t="s">
        <v>387</v>
      </c>
      <c r="C268" s="11" t="s">
        <v>67</v>
      </c>
      <c r="D268" s="4">
        <v>10290</v>
      </c>
      <c r="E268" s="4"/>
      <c r="F268" s="4"/>
      <c r="G268" s="103"/>
      <c r="H268" s="4">
        <v>0</v>
      </c>
    </row>
    <row r="269" spans="1:8" s="3" customFormat="1" ht="82.5" customHeight="1">
      <c r="A269" s="72" t="s">
        <v>111</v>
      </c>
      <c r="B269" s="62" t="s">
        <v>113</v>
      </c>
      <c r="C269" s="62"/>
      <c r="D269" s="63">
        <f>D270</f>
        <v>588</v>
      </c>
      <c r="E269" s="63">
        <v>629.2</v>
      </c>
      <c r="F269" s="63">
        <v>601.1</v>
      </c>
      <c r="G269" s="74"/>
      <c r="H269" s="63">
        <f>H270</f>
        <v>372.49</v>
      </c>
    </row>
    <row r="270" spans="1:8" s="3" customFormat="1" ht="15.75">
      <c r="A270" s="38" t="s">
        <v>68</v>
      </c>
      <c r="B270" s="15" t="s">
        <v>113</v>
      </c>
      <c r="C270" s="15" t="s">
        <v>67</v>
      </c>
      <c r="D270" s="14">
        <v>588</v>
      </c>
      <c r="E270" s="14"/>
      <c r="F270" s="14"/>
      <c r="G270" s="79"/>
      <c r="H270" s="14">
        <v>372.49</v>
      </c>
    </row>
    <row r="271" spans="1:8" s="3" customFormat="1" ht="31.5">
      <c r="A271" s="38" t="s">
        <v>401</v>
      </c>
      <c r="B271" s="15" t="s">
        <v>400</v>
      </c>
      <c r="C271" s="15"/>
      <c r="D271" s="63">
        <f>D272</f>
        <v>300</v>
      </c>
      <c r="E271" s="63"/>
      <c r="F271" s="63"/>
      <c r="G271" s="94"/>
      <c r="H271" s="63">
        <f>H272</f>
        <v>300</v>
      </c>
    </row>
    <row r="272" spans="1:8" s="3" customFormat="1" ht="31.5">
      <c r="A272" s="38" t="s">
        <v>401</v>
      </c>
      <c r="B272" s="15" t="s">
        <v>400</v>
      </c>
      <c r="C272" s="15" t="s">
        <v>67</v>
      </c>
      <c r="D272" s="14">
        <v>300</v>
      </c>
      <c r="E272" s="14"/>
      <c r="F272" s="14"/>
      <c r="G272" s="79"/>
      <c r="H272" s="14">
        <v>300</v>
      </c>
    </row>
    <row r="273" spans="1:8" s="3" customFormat="1" ht="47.25">
      <c r="A273" s="38" t="s">
        <v>403</v>
      </c>
      <c r="B273" s="15" t="s">
        <v>402</v>
      </c>
      <c r="C273" s="15"/>
      <c r="D273" s="63">
        <f>D274</f>
        <v>1400</v>
      </c>
      <c r="E273" s="63"/>
      <c r="F273" s="63"/>
      <c r="G273" s="94"/>
      <c r="H273" s="63">
        <f>H274</f>
        <v>1400</v>
      </c>
    </row>
    <row r="274" spans="1:8" s="3" customFormat="1" ht="47.25">
      <c r="A274" s="38" t="s">
        <v>403</v>
      </c>
      <c r="B274" s="15" t="s">
        <v>402</v>
      </c>
      <c r="C274" s="15" t="s">
        <v>67</v>
      </c>
      <c r="D274" s="14">
        <v>1400</v>
      </c>
      <c r="E274" s="14"/>
      <c r="F274" s="14"/>
      <c r="G274" s="79"/>
      <c r="H274" s="14">
        <v>1400</v>
      </c>
    </row>
    <row r="275" spans="1:8" s="3" customFormat="1" ht="94.5">
      <c r="A275" s="38" t="s">
        <v>114</v>
      </c>
      <c r="B275" s="15" t="s">
        <v>115</v>
      </c>
      <c r="C275" s="15"/>
      <c r="D275" s="63">
        <f>D276</f>
        <v>145</v>
      </c>
      <c r="E275" s="63"/>
      <c r="F275" s="63"/>
      <c r="G275" s="94"/>
      <c r="H275" s="63">
        <v>64.53</v>
      </c>
    </row>
    <row r="276" spans="1:8" s="3" customFormat="1" ht="15.75">
      <c r="A276" s="38" t="s">
        <v>68</v>
      </c>
      <c r="B276" s="15" t="s">
        <v>115</v>
      </c>
      <c r="C276" s="15" t="s">
        <v>67</v>
      </c>
      <c r="D276" s="14">
        <v>145</v>
      </c>
      <c r="E276" s="14"/>
      <c r="F276" s="14"/>
      <c r="G276" s="79"/>
      <c r="H276" s="14">
        <v>64.53</v>
      </c>
    </row>
    <row r="277" spans="1:8" s="3" customFormat="1" ht="47.25">
      <c r="A277" s="38" t="s">
        <v>405</v>
      </c>
      <c r="B277" s="15" t="s">
        <v>404</v>
      </c>
      <c r="C277" s="15"/>
      <c r="D277" s="63">
        <f>D278</f>
        <v>5762.34</v>
      </c>
      <c r="E277" s="63"/>
      <c r="F277" s="63"/>
      <c r="G277" s="94"/>
      <c r="H277" s="63">
        <f>H278</f>
        <v>5762.34</v>
      </c>
    </row>
    <row r="278" spans="1:8" s="3" customFormat="1" ht="47.25">
      <c r="A278" s="38" t="s">
        <v>405</v>
      </c>
      <c r="B278" s="15" t="s">
        <v>404</v>
      </c>
      <c r="C278" s="15" t="s">
        <v>67</v>
      </c>
      <c r="D278" s="14">
        <v>5762.34</v>
      </c>
      <c r="E278" s="14"/>
      <c r="F278" s="14"/>
      <c r="G278" s="79"/>
      <c r="H278" s="14">
        <v>5762.34</v>
      </c>
    </row>
    <row r="279" spans="1:8" s="3" customFormat="1" ht="63">
      <c r="A279" s="38" t="s">
        <v>407</v>
      </c>
      <c r="B279" s="15" t="s">
        <v>406</v>
      </c>
      <c r="C279" s="15"/>
      <c r="D279" s="63">
        <f>D280</f>
        <v>1428.2</v>
      </c>
      <c r="E279" s="63"/>
      <c r="F279" s="63"/>
      <c r="G279" s="94"/>
      <c r="H279" s="63">
        <f>H280</f>
        <v>1124.57</v>
      </c>
    </row>
    <row r="280" spans="1:8" s="3" customFormat="1" ht="63">
      <c r="A280" s="38" t="s">
        <v>407</v>
      </c>
      <c r="B280" s="15" t="s">
        <v>406</v>
      </c>
      <c r="C280" s="15" t="s">
        <v>67</v>
      </c>
      <c r="D280" s="14">
        <v>1428.2</v>
      </c>
      <c r="E280" s="14"/>
      <c r="F280" s="14"/>
      <c r="G280" s="79"/>
      <c r="H280" s="104">
        <v>1124.57</v>
      </c>
    </row>
    <row r="281" spans="1:8" s="3" customFormat="1" ht="94.5">
      <c r="A281" s="38" t="s">
        <v>409</v>
      </c>
      <c r="B281" s="15" t="s">
        <v>408</v>
      </c>
      <c r="C281" s="15"/>
      <c r="D281" s="63">
        <f>D282</f>
        <v>1200</v>
      </c>
      <c r="E281" s="63"/>
      <c r="F281" s="63"/>
      <c r="G281" s="94"/>
      <c r="H281" s="63">
        <f>H282</f>
        <v>0</v>
      </c>
    </row>
    <row r="282" spans="1:8" s="3" customFormat="1" ht="94.5">
      <c r="A282" s="38" t="s">
        <v>409</v>
      </c>
      <c r="B282" s="15" t="s">
        <v>408</v>
      </c>
      <c r="C282" s="15" t="s">
        <v>67</v>
      </c>
      <c r="D282" s="14">
        <v>1200</v>
      </c>
      <c r="E282" s="14"/>
      <c r="F282" s="14"/>
      <c r="G282" s="79"/>
      <c r="H282" s="14">
        <v>0</v>
      </c>
    </row>
    <row r="283" spans="1:8" s="3" customFormat="1" ht="63">
      <c r="A283" s="38" t="s">
        <v>411</v>
      </c>
      <c r="B283" s="15" t="s">
        <v>410</v>
      </c>
      <c r="C283" s="15"/>
      <c r="D283" s="63">
        <f>D284</f>
        <v>300</v>
      </c>
      <c r="E283" s="63"/>
      <c r="F283" s="63"/>
      <c r="G283" s="94"/>
      <c r="H283" s="63">
        <f>H284</f>
        <v>0</v>
      </c>
    </row>
    <row r="284" spans="1:8" s="3" customFormat="1" ht="63">
      <c r="A284" s="38" t="s">
        <v>411</v>
      </c>
      <c r="B284" s="15" t="s">
        <v>410</v>
      </c>
      <c r="C284" s="15" t="s">
        <v>67</v>
      </c>
      <c r="D284" s="14">
        <v>300</v>
      </c>
      <c r="E284" s="14"/>
      <c r="F284" s="14"/>
      <c r="G284" s="79"/>
      <c r="H284" s="14">
        <v>0</v>
      </c>
    </row>
    <row r="285" spans="1:8" s="3" customFormat="1" ht="78.75">
      <c r="A285" s="38" t="s">
        <v>412</v>
      </c>
      <c r="B285" s="15" t="s">
        <v>413</v>
      </c>
      <c r="C285" s="15"/>
      <c r="D285" s="63">
        <f>D286</f>
        <v>350</v>
      </c>
      <c r="E285" s="63"/>
      <c r="F285" s="63"/>
      <c r="G285" s="94"/>
      <c r="H285" s="63">
        <f>H286</f>
        <v>255.66</v>
      </c>
    </row>
    <row r="286" spans="1:8" s="3" customFormat="1" ht="78.75">
      <c r="A286" s="38" t="s">
        <v>412</v>
      </c>
      <c r="B286" s="15" t="s">
        <v>413</v>
      </c>
      <c r="C286" s="15" t="s">
        <v>67</v>
      </c>
      <c r="D286" s="14">
        <v>350</v>
      </c>
      <c r="E286" s="14"/>
      <c r="F286" s="14"/>
      <c r="G286" s="79"/>
      <c r="H286" s="14">
        <v>255.66</v>
      </c>
    </row>
    <row r="287" spans="1:8" s="3" customFormat="1" ht="126">
      <c r="A287" s="38" t="s">
        <v>116</v>
      </c>
      <c r="B287" s="15" t="s">
        <v>117</v>
      </c>
      <c r="C287" s="15"/>
      <c r="D287" s="63">
        <f>D288</f>
        <v>890</v>
      </c>
      <c r="E287" s="63"/>
      <c r="F287" s="63"/>
      <c r="G287" s="94"/>
      <c r="H287" s="63">
        <f>H288</f>
        <v>206.36</v>
      </c>
    </row>
    <row r="288" spans="1:8" s="3" customFormat="1" ht="15.75">
      <c r="A288" s="38" t="s">
        <v>68</v>
      </c>
      <c r="B288" s="15" t="s">
        <v>117</v>
      </c>
      <c r="C288" s="15" t="s">
        <v>67</v>
      </c>
      <c r="D288" s="14">
        <v>890</v>
      </c>
      <c r="E288" s="14"/>
      <c r="F288" s="14"/>
      <c r="G288" s="79"/>
      <c r="H288" s="14">
        <v>206.36</v>
      </c>
    </row>
    <row r="289" spans="1:8" s="3" customFormat="1" ht="126">
      <c r="A289" s="38" t="s">
        <v>118</v>
      </c>
      <c r="B289" s="15" t="s">
        <v>119</v>
      </c>
      <c r="C289" s="15"/>
      <c r="D289" s="63">
        <f>D290</f>
        <v>150</v>
      </c>
      <c r="E289" s="63"/>
      <c r="F289" s="63"/>
      <c r="G289" s="94"/>
      <c r="H289" s="63">
        <f>H290</f>
        <v>46.9</v>
      </c>
    </row>
    <row r="290" spans="1:8" s="3" customFormat="1" ht="15.75">
      <c r="A290" s="38" t="s">
        <v>68</v>
      </c>
      <c r="B290" s="15" t="s">
        <v>119</v>
      </c>
      <c r="C290" s="15" t="s">
        <v>67</v>
      </c>
      <c r="D290" s="14">
        <v>150</v>
      </c>
      <c r="E290" s="14"/>
      <c r="F290" s="14"/>
      <c r="G290" s="79"/>
      <c r="H290" s="14">
        <v>46.9</v>
      </c>
    </row>
    <row r="291" spans="1:8" s="3" customFormat="1" ht="78.75">
      <c r="A291" s="39" t="s">
        <v>120</v>
      </c>
      <c r="B291" s="15" t="s">
        <v>121</v>
      </c>
      <c r="C291" s="15"/>
      <c r="D291" s="63">
        <f>D292</f>
        <v>755.63</v>
      </c>
      <c r="E291" s="63"/>
      <c r="F291" s="63"/>
      <c r="G291" s="94"/>
      <c r="H291" s="63">
        <f>H292</f>
        <v>755.63</v>
      </c>
    </row>
    <row r="292" spans="1:8" s="3" customFormat="1" ht="15.75">
      <c r="A292" s="38" t="s">
        <v>68</v>
      </c>
      <c r="B292" s="15" t="s">
        <v>121</v>
      </c>
      <c r="C292" s="15" t="s">
        <v>67</v>
      </c>
      <c r="D292" s="14">
        <v>755.63</v>
      </c>
      <c r="E292" s="14"/>
      <c r="F292" s="14"/>
      <c r="G292" s="79"/>
      <c r="H292" s="14">
        <v>755.63</v>
      </c>
    </row>
    <row r="293" spans="1:8" s="3" customFormat="1" ht="78.75">
      <c r="A293" s="39" t="s">
        <v>122</v>
      </c>
      <c r="B293" s="15" t="s">
        <v>382</v>
      </c>
      <c r="C293" s="15"/>
      <c r="D293" s="63">
        <f>D294</f>
        <v>5414</v>
      </c>
      <c r="E293" s="63"/>
      <c r="F293" s="63"/>
      <c r="G293" s="94"/>
      <c r="H293" s="63">
        <f>H294</f>
        <v>1817.26</v>
      </c>
    </row>
    <row r="294" spans="1:8" s="3" customFormat="1" ht="15.75">
      <c r="A294" s="38" t="s">
        <v>68</v>
      </c>
      <c r="B294" s="15" t="s">
        <v>382</v>
      </c>
      <c r="C294" s="15" t="s">
        <v>67</v>
      </c>
      <c r="D294" s="14">
        <v>5414</v>
      </c>
      <c r="E294" s="14"/>
      <c r="F294" s="14"/>
      <c r="G294" s="79"/>
      <c r="H294" s="14">
        <v>1817.26</v>
      </c>
    </row>
    <row r="295" spans="1:8" s="3" customFormat="1" ht="47.25">
      <c r="A295" s="39" t="s">
        <v>123</v>
      </c>
      <c r="B295" s="15" t="s">
        <v>124</v>
      </c>
      <c r="C295" s="15"/>
      <c r="D295" s="63">
        <f>D296</f>
        <v>2192.16</v>
      </c>
      <c r="E295" s="63"/>
      <c r="F295" s="63"/>
      <c r="G295" s="94"/>
      <c r="H295" s="63">
        <f>H296</f>
        <v>2192.16</v>
      </c>
    </row>
    <row r="296" spans="1:8" s="3" customFormat="1" ht="15.75">
      <c r="A296" s="38" t="s">
        <v>68</v>
      </c>
      <c r="B296" s="15" t="s">
        <v>124</v>
      </c>
      <c r="C296" s="15" t="s">
        <v>67</v>
      </c>
      <c r="D296" s="14">
        <v>2192.16</v>
      </c>
      <c r="E296" s="14"/>
      <c r="F296" s="14"/>
      <c r="G296" s="79"/>
      <c r="H296" s="14">
        <v>2192.16</v>
      </c>
    </row>
    <row r="297" spans="1:8" s="3" customFormat="1" ht="47.25">
      <c r="A297" s="39" t="s">
        <v>125</v>
      </c>
      <c r="B297" s="15" t="s">
        <v>126</v>
      </c>
      <c r="C297" s="15"/>
      <c r="D297" s="63">
        <f>D298</f>
        <v>858.8</v>
      </c>
      <c r="E297" s="63"/>
      <c r="F297" s="63"/>
      <c r="G297" s="94"/>
      <c r="H297" s="63">
        <f>H298</f>
        <v>858.77</v>
      </c>
    </row>
    <row r="298" spans="1:8" s="3" customFormat="1" ht="15.75">
      <c r="A298" s="38" t="s">
        <v>68</v>
      </c>
      <c r="B298" s="15" t="s">
        <v>126</v>
      </c>
      <c r="C298" s="15" t="s">
        <v>67</v>
      </c>
      <c r="D298" s="14">
        <v>858.8</v>
      </c>
      <c r="E298" s="14"/>
      <c r="F298" s="14"/>
      <c r="G298" s="79"/>
      <c r="H298" s="14">
        <v>858.77</v>
      </c>
    </row>
    <row r="299" spans="1:8" s="3" customFormat="1" ht="78.75">
      <c r="A299" s="39" t="s">
        <v>127</v>
      </c>
      <c r="B299" s="15" t="s">
        <v>128</v>
      </c>
      <c r="C299" s="15"/>
      <c r="D299" s="63">
        <f>D300</f>
        <v>812.13</v>
      </c>
      <c r="E299" s="63"/>
      <c r="F299" s="63"/>
      <c r="G299" s="94"/>
      <c r="H299" s="63">
        <f>H300</f>
        <v>422.13</v>
      </c>
    </row>
    <row r="300" spans="1:8" s="3" customFormat="1" ht="15.75">
      <c r="A300" s="38" t="s">
        <v>68</v>
      </c>
      <c r="B300" s="15" t="s">
        <v>128</v>
      </c>
      <c r="C300" s="15" t="s">
        <v>67</v>
      </c>
      <c r="D300" s="14">
        <v>812.13</v>
      </c>
      <c r="E300" s="14"/>
      <c r="F300" s="14"/>
      <c r="G300" s="79"/>
      <c r="H300" s="14">
        <v>422.13</v>
      </c>
    </row>
    <row r="301" spans="1:8" s="3" customFormat="1" ht="78.75">
      <c r="A301" s="39" t="s">
        <v>129</v>
      </c>
      <c r="B301" s="15" t="s">
        <v>130</v>
      </c>
      <c r="C301" s="15"/>
      <c r="D301" s="63">
        <f>D302</f>
        <v>650</v>
      </c>
      <c r="E301" s="63"/>
      <c r="F301" s="63"/>
      <c r="G301" s="94"/>
      <c r="H301" s="63">
        <f>H302</f>
        <v>158.86</v>
      </c>
    </row>
    <row r="302" spans="1:8" s="3" customFormat="1" ht="15.75">
      <c r="A302" s="38" t="s">
        <v>68</v>
      </c>
      <c r="B302" s="15" t="s">
        <v>130</v>
      </c>
      <c r="C302" s="15" t="s">
        <v>67</v>
      </c>
      <c r="D302" s="14">
        <v>650</v>
      </c>
      <c r="E302" s="14"/>
      <c r="F302" s="14"/>
      <c r="G302" s="79"/>
      <c r="H302" s="14">
        <v>158.86</v>
      </c>
    </row>
    <row r="303" spans="1:8" s="3" customFormat="1" ht="78.75">
      <c r="A303" s="39" t="s">
        <v>131</v>
      </c>
      <c r="B303" s="15" t="s">
        <v>132</v>
      </c>
      <c r="C303" s="15"/>
      <c r="D303" s="63">
        <f>D304</f>
        <v>17864</v>
      </c>
      <c r="E303" s="63"/>
      <c r="F303" s="63"/>
      <c r="G303" s="94"/>
      <c r="H303" s="63">
        <f>H304</f>
        <v>5395.75</v>
      </c>
    </row>
    <row r="304" spans="1:8" s="3" customFormat="1" ht="15.75">
      <c r="A304" s="38" t="s">
        <v>68</v>
      </c>
      <c r="B304" s="15" t="s">
        <v>132</v>
      </c>
      <c r="C304" s="15" t="s">
        <v>67</v>
      </c>
      <c r="D304" s="14">
        <v>17864</v>
      </c>
      <c r="E304" s="14"/>
      <c r="F304" s="14"/>
      <c r="G304" s="79"/>
      <c r="H304" s="14">
        <v>5395.75</v>
      </c>
    </row>
    <row r="305" spans="1:8" s="3" customFormat="1" ht="78.75">
      <c r="A305" s="39" t="s">
        <v>133</v>
      </c>
      <c r="B305" s="15" t="s">
        <v>134</v>
      </c>
      <c r="C305" s="15"/>
      <c r="D305" s="63">
        <f>D306</f>
        <v>3900</v>
      </c>
      <c r="E305" s="63"/>
      <c r="F305" s="63"/>
      <c r="G305" s="94"/>
      <c r="H305" s="63">
        <f>H306</f>
        <v>1129.17</v>
      </c>
    </row>
    <row r="306" spans="1:8" s="3" customFormat="1" ht="15.75">
      <c r="A306" s="38" t="s">
        <v>68</v>
      </c>
      <c r="B306" s="15" t="s">
        <v>134</v>
      </c>
      <c r="C306" s="15" t="s">
        <v>67</v>
      </c>
      <c r="D306" s="14">
        <v>3900</v>
      </c>
      <c r="E306" s="14"/>
      <c r="F306" s="14"/>
      <c r="G306" s="79"/>
      <c r="H306" s="14">
        <v>1129.17</v>
      </c>
    </row>
    <row r="307" spans="1:8" s="3" customFormat="1" ht="126">
      <c r="A307" s="39" t="s">
        <v>135</v>
      </c>
      <c r="B307" s="15" t="s">
        <v>136</v>
      </c>
      <c r="C307" s="15"/>
      <c r="D307" s="63">
        <f>D308</f>
        <v>14686</v>
      </c>
      <c r="E307" s="63"/>
      <c r="F307" s="63"/>
      <c r="G307" s="94"/>
      <c r="H307" s="63">
        <f>H308</f>
        <v>10035.06</v>
      </c>
    </row>
    <row r="308" spans="1:8" s="3" customFormat="1" ht="15.75">
      <c r="A308" s="38" t="s">
        <v>68</v>
      </c>
      <c r="B308" s="15" t="s">
        <v>136</v>
      </c>
      <c r="C308" s="15" t="s">
        <v>67</v>
      </c>
      <c r="D308" s="14">
        <v>14686</v>
      </c>
      <c r="E308" s="14"/>
      <c r="F308" s="14"/>
      <c r="G308" s="79"/>
      <c r="H308" s="14">
        <v>10035.06</v>
      </c>
    </row>
    <row r="309" spans="1:8" s="3" customFormat="1" ht="126">
      <c r="A309" s="39" t="s">
        <v>137</v>
      </c>
      <c r="B309" s="15" t="s">
        <v>138</v>
      </c>
      <c r="C309" s="15"/>
      <c r="D309" s="63">
        <f>D310</f>
        <v>3459</v>
      </c>
      <c r="E309" s="63"/>
      <c r="F309" s="63"/>
      <c r="G309" s="94"/>
      <c r="H309" s="63">
        <f>H310</f>
        <v>1345.39</v>
      </c>
    </row>
    <row r="310" spans="1:8" s="3" customFormat="1" ht="15.75">
      <c r="A310" s="38" t="s">
        <v>68</v>
      </c>
      <c r="B310" s="15" t="s">
        <v>138</v>
      </c>
      <c r="C310" s="15" t="s">
        <v>67</v>
      </c>
      <c r="D310" s="14">
        <v>3459</v>
      </c>
      <c r="E310" s="14"/>
      <c r="F310" s="14"/>
      <c r="G310" s="79"/>
      <c r="H310" s="14">
        <v>1345.39</v>
      </c>
    </row>
    <row r="311" spans="1:8" s="3" customFormat="1" ht="94.5">
      <c r="A311" s="39" t="s">
        <v>139</v>
      </c>
      <c r="B311" s="15" t="s">
        <v>140</v>
      </c>
      <c r="C311" s="15"/>
      <c r="D311" s="63">
        <f>D312</f>
        <v>0</v>
      </c>
      <c r="E311" s="63"/>
      <c r="F311" s="63"/>
      <c r="G311" s="94"/>
      <c r="H311" s="63">
        <f>H312</f>
        <v>0</v>
      </c>
    </row>
    <row r="312" spans="1:11" s="3" customFormat="1" ht="15.75">
      <c r="A312" s="38" t="s">
        <v>68</v>
      </c>
      <c r="B312" s="15" t="s">
        <v>140</v>
      </c>
      <c r="C312" s="15" t="s">
        <v>67</v>
      </c>
      <c r="D312" s="14">
        <v>0</v>
      </c>
      <c r="E312" s="14"/>
      <c r="F312" s="14"/>
      <c r="G312" s="79"/>
      <c r="H312" s="14">
        <v>0</v>
      </c>
      <c r="K312" s="79"/>
    </row>
    <row r="313" spans="1:8" s="3" customFormat="1" ht="47.25">
      <c r="A313" s="39" t="s">
        <v>141</v>
      </c>
      <c r="B313" s="15" t="s">
        <v>142</v>
      </c>
      <c r="C313" s="15"/>
      <c r="D313" s="63">
        <f>D314</f>
        <v>4048.32</v>
      </c>
      <c r="E313" s="63"/>
      <c r="F313" s="63"/>
      <c r="G313" s="94"/>
      <c r="H313" s="63">
        <f>H314</f>
        <v>4048.32</v>
      </c>
    </row>
    <row r="314" spans="1:8" s="3" customFormat="1" ht="15.75">
      <c r="A314" s="38" t="s">
        <v>68</v>
      </c>
      <c r="B314" s="15" t="s">
        <v>142</v>
      </c>
      <c r="C314" s="15" t="s">
        <v>67</v>
      </c>
      <c r="D314" s="14">
        <v>4048.32</v>
      </c>
      <c r="E314" s="14"/>
      <c r="F314" s="14"/>
      <c r="G314" s="79"/>
      <c r="H314" s="14">
        <v>4048.32</v>
      </c>
    </row>
    <row r="315" spans="1:8" s="3" customFormat="1" ht="15.75">
      <c r="A315" s="39" t="s">
        <v>415</v>
      </c>
      <c r="B315" s="15" t="s">
        <v>414</v>
      </c>
      <c r="C315" s="15"/>
      <c r="D315" s="63">
        <f>D316</f>
        <v>2256.13</v>
      </c>
      <c r="E315" s="63"/>
      <c r="F315" s="63"/>
      <c r="G315" s="94"/>
      <c r="H315" s="63">
        <f>H316</f>
        <v>2256.13</v>
      </c>
    </row>
    <row r="316" spans="1:8" s="3" customFormat="1" ht="15.75">
      <c r="A316" s="39" t="s">
        <v>415</v>
      </c>
      <c r="B316" s="15" t="s">
        <v>414</v>
      </c>
      <c r="C316" s="15" t="s">
        <v>67</v>
      </c>
      <c r="D316" s="14">
        <v>2256.13</v>
      </c>
      <c r="E316" s="14"/>
      <c r="F316" s="14"/>
      <c r="G316" s="79"/>
      <c r="H316" s="14">
        <v>2256.13</v>
      </c>
    </row>
    <row r="317" spans="1:8" s="3" customFormat="1" ht="47.25">
      <c r="A317" s="39" t="s">
        <v>143</v>
      </c>
      <c r="B317" s="15" t="s">
        <v>144</v>
      </c>
      <c r="C317" s="15"/>
      <c r="D317" s="63">
        <f>D318</f>
        <v>2096.73</v>
      </c>
      <c r="E317" s="63"/>
      <c r="F317" s="63"/>
      <c r="G317" s="94"/>
      <c r="H317" s="63">
        <f>H318</f>
        <v>2096.73</v>
      </c>
    </row>
    <row r="318" spans="1:8" s="3" customFormat="1" ht="15.75">
      <c r="A318" s="38" t="s">
        <v>68</v>
      </c>
      <c r="B318" s="15" t="s">
        <v>144</v>
      </c>
      <c r="C318" s="15" t="s">
        <v>67</v>
      </c>
      <c r="D318" s="14">
        <v>2096.73</v>
      </c>
      <c r="E318" s="14"/>
      <c r="F318" s="14"/>
      <c r="G318" s="79"/>
      <c r="H318" s="14">
        <v>2096.73</v>
      </c>
    </row>
    <row r="319" spans="1:8" s="3" customFormat="1" ht="47.25">
      <c r="A319" s="39" t="s">
        <v>388</v>
      </c>
      <c r="B319" s="15" t="s">
        <v>389</v>
      </c>
      <c r="C319" s="15"/>
      <c r="D319" s="63">
        <f>D320</f>
        <v>10341.4</v>
      </c>
      <c r="E319" s="63"/>
      <c r="F319" s="63"/>
      <c r="G319" s="94"/>
      <c r="H319" s="63">
        <f>H320</f>
        <v>10341.4</v>
      </c>
    </row>
    <row r="320" spans="1:8" s="3" customFormat="1" ht="15.75">
      <c r="A320" s="39" t="s">
        <v>68</v>
      </c>
      <c r="B320" s="15" t="s">
        <v>389</v>
      </c>
      <c r="C320" s="15" t="s">
        <v>67</v>
      </c>
      <c r="D320" s="14">
        <v>10341.4</v>
      </c>
      <c r="E320" s="14"/>
      <c r="F320" s="14"/>
      <c r="G320" s="79"/>
      <c r="H320" s="14">
        <v>10341.4</v>
      </c>
    </row>
    <row r="321" spans="1:8" s="3" customFormat="1" ht="78.75">
      <c r="A321" s="39" t="s">
        <v>391</v>
      </c>
      <c r="B321" s="15" t="s">
        <v>390</v>
      </c>
      <c r="C321" s="15"/>
      <c r="D321" s="63">
        <f>D322</f>
        <v>200.3</v>
      </c>
      <c r="E321" s="63"/>
      <c r="F321" s="63"/>
      <c r="G321" s="94"/>
      <c r="H321" s="63">
        <f>H322</f>
        <v>0</v>
      </c>
    </row>
    <row r="322" spans="1:8" s="3" customFormat="1" ht="15.75">
      <c r="A322" s="39" t="s">
        <v>68</v>
      </c>
      <c r="B322" s="15" t="s">
        <v>390</v>
      </c>
      <c r="C322" s="15" t="s">
        <v>67</v>
      </c>
      <c r="D322" s="14">
        <v>200.3</v>
      </c>
      <c r="E322" s="14"/>
      <c r="F322" s="14"/>
      <c r="G322" s="79"/>
      <c r="H322" s="14">
        <v>0</v>
      </c>
    </row>
    <row r="323" spans="1:8" s="3" customFormat="1" ht="63">
      <c r="A323" s="39" t="s">
        <v>393</v>
      </c>
      <c r="B323" s="15" t="s">
        <v>392</v>
      </c>
      <c r="C323" s="15"/>
      <c r="D323" s="63">
        <f>D324</f>
        <v>800</v>
      </c>
      <c r="E323" s="63"/>
      <c r="F323" s="63"/>
      <c r="G323" s="94"/>
      <c r="H323" s="63">
        <f>H324</f>
        <v>0</v>
      </c>
    </row>
    <row r="324" spans="1:8" s="3" customFormat="1" ht="63">
      <c r="A324" s="39" t="s">
        <v>393</v>
      </c>
      <c r="B324" s="15" t="s">
        <v>392</v>
      </c>
      <c r="C324" s="15" t="s">
        <v>67</v>
      </c>
      <c r="D324" s="14">
        <v>800</v>
      </c>
      <c r="E324" s="14"/>
      <c r="F324" s="14"/>
      <c r="G324" s="79"/>
      <c r="H324" s="14">
        <v>0</v>
      </c>
    </row>
    <row r="325" spans="1:8" s="3" customFormat="1" ht="78.75">
      <c r="A325" s="39" t="s">
        <v>395</v>
      </c>
      <c r="B325" s="15" t="s">
        <v>394</v>
      </c>
      <c r="C325" s="15"/>
      <c r="D325" s="63">
        <f>D326</f>
        <v>3000</v>
      </c>
      <c r="E325" s="63"/>
      <c r="F325" s="63"/>
      <c r="G325" s="94"/>
      <c r="H325" s="63">
        <f>H326</f>
        <v>1486.69</v>
      </c>
    </row>
    <row r="326" spans="1:8" s="3" customFormat="1" ht="78.75">
      <c r="A326" s="39" t="s">
        <v>395</v>
      </c>
      <c r="B326" s="15" t="s">
        <v>394</v>
      </c>
      <c r="C326" s="15" t="s">
        <v>67</v>
      </c>
      <c r="D326" s="14">
        <v>3000</v>
      </c>
      <c r="E326" s="14"/>
      <c r="F326" s="14"/>
      <c r="G326" s="79"/>
      <c r="H326" s="14">
        <v>1486.69</v>
      </c>
    </row>
    <row r="327" spans="1:8" s="3" customFormat="1" ht="31.5">
      <c r="A327" s="39" t="s">
        <v>399</v>
      </c>
      <c r="B327" s="15" t="s">
        <v>398</v>
      </c>
      <c r="C327" s="15"/>
      <c r="D327" s="63">
        <f>D328</f>
        <v>1743.87</v>
      </c>
      <c r="E327" s="63"/>
      <c r="F327" s="63"/>
      <c r="G327" s="94"/>
      <c r="H327" s="63">
        <f>H328</f>
        <v>1743.87</v>
      </c>
    </row>
    <row r="328" spans="1:8" s="3" customFormat="1" ht="31.5">
      <c r="A328" s="39" t="s">
        <v>399</v>
      </c>
      <c r="B328" s="15" t="s">
        <v>398</v>
      </c>
      <c r="C328" s="15" t="s">
        <v>67</v>
      </c>
      <c r="D328" s="14">
        <v>1743.87</v>
      </c>
      <c r="E328" s="14"/>
      <c r="F328" s="14"/>
      <c r="G328" s="79"/>
      <c r="H328" s="14">
        <v>1743.87</v>
      </c>
    </row>
    <row r="329" spans="1:8" s="3" customFormat="1" ht="94.5">
      <c r="A329" s="39" t="s">
        <v>145</v>
      </c>
      <c r="B329" s="15" t="s">
        <v>146</v>
      </c>
      <c r="C329" s="15"/>
      <c r="D329" s="63">
        <f>D330</f>
        <v>300.55</v>
      </c>
      <c r="E329" s="63"/>
      <c r="F329" s="63"/>
      <c r="G329" s="94"/>
      <c r="H329" s="63">
        <f>H330</f>
        <v>37.43</v>
      </c>
    </row>
    <row r="330" spans="1:8" s="3" customFormat="1" ht="15.75">
      <c r="A330" s="38" t="s">
        <v>68</v>
      </c>
      <c r="B330" s="15" t="s">
        <v>146</v>
      </c>
      <c r="C330" s="15" t="s">
        <v>67</v>
      </c>
      <c r="D330" s="14">
        <v>300.55</v>
      </c>
      <c r="E330" s="14"/>
      <c r="F330" s="14"/>
      <c r="G330" s="79"/>
      <c r="H330" s="14">
        <v>37.43</v>
      </c>
    </row>
    <row r="331" spans="1:8" s="3" customFormat="1" ht="94.5">
      <c r="A331" s="39" t="s">
        <v>147</v>
      </c>
      <c r="B331" s="15" t="s">
        <v>148</v>
      </c>
      <c r="C331" s="15"/>
      <c r="D331" s="63">
        <f>D332</f>
        <v>40</v>
      </c>
      <c r="E331" s="63"/>
      <c r="F331" s="63"/>
      <c r="G331" s="94"/>
      <c r="H331" s="63">
        <v>11</v>
      </c>
    </row>
    <row r="332" spans="1:8" s="3" customFormat="1" ht="15.75">
      <c r="A332" s="38" t="s">
        <v>68</v>
      </c>
      <c r="B332" s="15" t="s">
        <v>148</v>
      </c>
      <c r="C332" s="15" t="s">
        <v>67</v>
      </c>
      <c r="D332" s="14">
        <v>40</v>
      </c>
      <c r="E332" s="14"/>
      <c r="F332" s="14"/>
      <c r="G332" s="79"/>
      <c r="H332" s="14">
        <v>11</v>
      </c>
    </row>
    <row r="333" spans="1:8" s="3" customFormat="1" ht="78.75">
      <c r="A333" s="39" t="s">
        <v>149</v>
      </c>
      <c r="B333" s="15" t="s">
        <v>150</v>
      </c>
      <c r="C333" s="15"/>
      <c r="D333" s="63">
        <f>D334</f>
        <v>511.53</v>
      </c>
      <c r="E333" s="63"/>
      <c r="F333" s="63"/>
      <c r="G333" s="94"/>
      <c r="H333" s="63">
        <f>H334</f>
        <v>0</v>
      </c>
    </row>
    <row r="334" spans="1:8" s="3" customFormat="1" ht="15.75">
      <c r="A334" s="38" t="s">
        <v>68</v>
      </c>
      <c r="B334" s="15" t="s">
        <v>150</v>
      </c>
      <c r="C334" s="15" t="s">
        <v>67</v>
      </c>
      <c r="D334" s="14">
        <v>511.53</v>
      </c>
      <c r="E334" s="14"/>
      <c r="F334" s="14"/>
      <c r="G334" s="79"/>
      <c r="H334" s="14">
        <v>0</v>
      </c>
    </row>
    <row r="335" spans="1:8" s="3" customFormat="1" ht="94.5">
      <c r="A335" s="39" t="s">
        <v>151</v>
      </c>
      <c r="B335" s="15" t="s">
        <v>152</v>
      </c>
      <c r="C335" s="15"/>
      <c r="D335" s="63">
        <f>D336</f>
        <v>9955</v>
      </c>
      <c r="E335" s="63"/>
      <c r="F335" s="63"/>
      <c r="G335" s="94"/>
      <c r="H335" s="63">
        <f>H336</f>
        <v>0</v>
      </c>
    </row>
    <row r="336" spans="1:8" s="3" customFormat="1" ht="15.75">
      <c r="A336" s="38" t="s">
        <v>68</v>
      </c>
      <c r="B336" s="15" t="s">
        <v>152</v>
      </c>
      <c r="C336" s="15" t="s">
        <v>67</v>
      </c>
      <c r="D336" s="14">
        <v>9955</v>
      </c>
      <c r="E336" s="14"/>
      <c r="F336" s="14"/>
      <c r="G336" s="79"/>
      <c r="H336" s="14">
        <v>0</v>
      </c>
    </row>
    <row r="337" spans="1:8" s="3" customFormat="1" ht="157.5">
      <c r="A337" s="39" t="s">
        <v>153</v>
      </c>
      <c r="B337" s="15" t="s">
        <v>154</v>
      </c>
      <c r="C337" s="15"/>
      <c r="D337" s="63">
        <f>D338</f>
        <v>0</v>
      </c>
      <c r="E337" s="63"/>
      <c r="F337" s="63"/>
      <c r="G337" s="94"/>
      <c r="H337" s="63">
        <f>H338</f>
        <v>0</v>
      </c>
    </row>
    <row r="338" spans="1:11" s="3" customFormat="1" ht="15.75">
      <c r="A338" s="38" t="s">
        <v>68</v>
      </c>
      <c r="B338" s="15" t="s">
        <v>154</v>
      </c>
      <c r="C338" s="15" t="s">
        <v>67</v>
      </c>
      <c r="D338" s="14">
        <v>0</v>
      </c>
      <c r="E338" s="14"/>
      <c r="F338" s="14"/>
      <c r="G338" s="79"/>
      <c r="H338" s="14">
        <v>0</v>
      </c>
      <c r="K338" s="79"/>
    </row>
    <row r="339" spans="1:8" s="3" customFormat="1" ht="63">
      <c r="A339" s="39" t="s">
        <v>155</v>
      </c>
      <c r="B339" s="15" t="s">
        <v>156</v>
      </c>
      <c r="C339" s="15"/>
      <c r="D339" s="63">
        <f>D340</f>
        <v>1000</v>
      </c>
      <c r="E339" s="63"/>
      <c r="F339" s="63"/>
      <c r="G339" s="94"/>
      <c r="H339" s="63">
        <f>H340</f>
        <v>10.23</v>
      </c>
    </row>
    <row r="340" spans="1:8" s="3" customFormat="1" ht="15.75">
      <c r="A340" s="38" t="s">
        <v>68</v>
      </c>
      <c r="B340" s="15" t="s">
        <v>156</v>
      </c>
      <c r="C340" s="15" t="s">
        <v>67</v>
      </c>
      <c r="D340" s="14">
        <v>1000</v>
      </c>
      <c r="E340" s="14"/>
      <c r="F340" s="14"/>
      <c r="G340" s="79"/>
      <c r="H340" s="14">
        <v>10.23</v>
      </c>
    </row>
    <row r="341" spans="1:8" s="3" customFormat="1" ht="63">
      <c r="A341" s="39" t="s">
        <v>157</v>
      </c>
      <c r="B341" s="15" t="s">
        <v>158</v>
      </c>
      <c r="C341" s="15"/>
      <c r="D341" s="63">
        <f>D342</f>
        <v>500</v>
      </c>
      <c r="E341" s="63"/>
      <c r="F341" s="63"/>
      <c r="G341" s="94"/>
      <c r="H341" s="63">
        <f>H342</f>
        <v>296</v>
      </c>
    </row>
    <row r="342" spans="1:8" s="3" customFormat="1" ht="15.75">
      <c r="A342" s="38" t="s">
        <v>68</v>
      </c>
      <c r="B342" s="15" t="s">
        <v>158</v>
      </c>
      <c r="C342" s="15" t="s">
        <v>67</v>
      </c>
      <c r="D342" s="14">
        <v>500</v>
      </c>
      <c r="E342" s="14"/>
      <c r="F342" s="14"/>
      <c r="G342" s="79"/>
      <c r="H342" s="14">
        <v>296</v>
      </c>
    </row>
    <row r="343" spans="1:8" s="3" customFormat="1" ht="78.75">
      <c r="A343" s="39" t="s">
        <v>159</v>
      </c>
      <c r="B343" s="15" t="s">
        <v>160</v>
      </c>
      <c r="C343" s="15"/>
      <c r="D343" s="63">
        <f>D344</f>
        <v>25663.2</v>
      </c>
      <c r="E343" s="63"/>
      <c r="F343" s="63"/>
      <c r="G343" s="94"/>
      <c r="H343" s="63">
        <f>H344</f>
        <v>13770.32</v>
      </c>
    </row>
    <row r="344" spans="1:8" s="3" customFormat="1" ht="15.75">
      <c r="A344" s="38" t="s">
        <v>68</v>
      </c>
      <c r="B344" s="15" t="s">
        <v>160</v>
      </c>
      <c r="C344" s="15" t="s">
        <v>67</v>
      </c>
      <c r="D344" s="14">
        <v>25663.2</v>
      </c>
      <c r="E344" s="14"/>
      <c r="F344" s="14"/>
      <c r="G344" s="79"/>
      <c r="H344" s="14">
        <v>13770.32</v>
      </c>
    </row>
    <row r="345" spans="1:8" s="3" customFormat="1" ht="47.25">
      <c r="A345" s="39" t="s">
        <v>397</v>
      </c>
      <c r="B345" s="15" t="s">
        <v>396</v>
      </c>
      <c r="C345" s="15"/>
      <c r="D345" s="63">
        <f>D346</f>
        <v>250</v>
      </c>
      <c r="E345" s="63"/>
      <c r="F345" s="63"/>
      <c r="G345" s="94"/>
      <c r="H345" s="63">
        <f>H346</f>
        <v>98.87</v>
      </c>
    </row>
    <row r="346" spans="1:8" s="3" customFormat="1" ht="47.25">
      <c r="A346" s="39" t="s">
        <v>397</v>
      </c>
      <c r="B346" s="15" t="s">
        <v>396</v>
      </c>
      <c r="C346" s="15" t="s">
        <v>67</v>
      </c>
      <c r="D346" s="14">
        <v>250</v>
      </c>
      <c r="E346" s="14"/>
      <c r="F346" s="14"/>
      <c r="G346" s="79"/>
      <c r="H346" s="14">
        <v>98.87</v>
      </c>
    </row>
    <row r="347" spans="1:8" s="3" customFormat="1" ht="126">
      <c r="A347" s="39" t="s">
        <v>161</v>
      </c>
      <c r="B347" s="15" t="s">
        <v>162</v>
      </c>
      <c r="C347" s="15"/>
      <c r="D347" s="63">
        <f>D348</f>
        <v>1250</v>
      </c>
      <c r="E347" s="63"/>
      <c r="F347" s="63"/>
      <c r="G347" s="94"/>
      <c r="H347" s="63">
        <f>H348</f>
        <v>0</v>
      </c>
    </row>
    <row r="348" spans="1:8" s="3" customFormat="1" ht="15.75">
      <c r="A348" s="38" t="s">
        <v>68</v>
      </c>
      <c r="B348" s="15" t="s">
        <v>162</v>
      </c>
      <c r="C348" s="15" t="s">
        <v>67</v>
      </c>
      <c r="D348" s="14">
        <v>1250</v>
      </c>
      <c r="E348" s="14"/>
      <c r="F348" s="14"/>
      <c r="G348" s="79"/>
      <c r="H348" s="14">
        <v>0</v>
      </c>
    </row>
    <row r="349" spans="1:8" s="3" customFormat="1" ht="63">
      <c r="A349" s="39" t="s">
        <v>163</v>
      </c>
      <c r="B349" s="15" t="s">
        <v>164</v>
      </c>
      <c r="C349" s="15"/>
      <c r="D349" s="63">
        <f>D350</f>
        <v>2900</v>
      </c>
      <c r="E349" s="63"/>
      <c r="F349" s="63"/>
      <c r="G349" s="94"/>
      <c r="H349" s="63">
        <f>H350</f>
        <v>0</v>
      </c>
    </row>
    <row r="350" spans="1:8" s="3" customFormat="1" ht="15.75">
      <c r="A350" s="38" t="s">
        <v>68</v>
      </c>
      <c r="B350" s="15" t="s">
        <v>164</v>
      </c>
      <c r="C350" s="15" t="s">
        <v>67</v>
      </c>
      <c r="D350" s="14">
        <v>2900</v>
      </c>
      <c r="E350" s="14"/>
      <c r="F350" s="14"/>
      <c r="G350" s="79"/>
      <c r="H350" s="14">
        <v>0</v>
      </c>
    </row>
    <row r="351" spans="1:8" s="3" customFormat="1" ht="110.25">
      <c r="A351" s="39" t="s">
        <v>165</v>
      </c>
      <c r="B351" s="15" t="s">
        <v>166</v>
      </c>
      <c r="C351" s="15"/>
      <c r="D351" s="63">
        <f>D352</f>
        <v>25000</v>
      </c>
      <c r="E351" s="63"/>
      <c r="F351" s="63"/>
      <c r="G351" s="94"/>
      <c r="H351" s="63">
        <f>H352</f>
        <v>845.53</v>
      </c>
    </row>
    <row r="352" spans="1:8" s="3" customFormat="1" ht="15.75">
      <c r="A352" s="38" t="s">
        <v>68</v>
      </c>
      <c r="B352" s="15" t="s">
        <v>166</v>
      </c>
      <c r="C352" s="15" t="s">
        <v>67</v>
      </c>
      <c r="D352" s="14">
        <v>25000</v>
      </c>
      <c r="E352" s="14"/>
      <c r="F352" s="14"/>
      <c r="G352" s="79"/>
      <c r="H352" s="14">
        <v>845.53</v>
      </c>
    </row>
    <row r="353" spans="1:8" s="3" customFormat="1" ht="78.75">
      <c r="A353" s="40" t="s">
        <v>167</v>
      </c>
      <c r="B353" s="36" t="s">
        <v>170</v>
      </c>
      <c r="C353" s="36"/>
      <c r="D353" s="37">
        <f>D354+D359</f>
        <v>3800.21</v>
      </c>
      <c r="E353" s="14"/>
      <c r="F353" s="14"/>
      <c r="H353" s="37">
        <f>H354+H359</f>
        <v>1774.7</v>
      </c>
    </row>
    <row r="354" spans="1:8" s="3" customFormat="1" ht="31.5">
      <c r="A354" s="41" t="s">
        <v>168</v>
      </c>
      <c r="B354" s="42" t="s">
        <v>173</v>
      </c>
      <c r="C354" s="42"/>
      <c r="D354" s="43">
        <f>D355+D357</f>
        <v>2179.94</v>
      </c>
      <c r="E354" s="14"/>
      <c r="F354" s="14"/>
      <c r="H354" s="43">
        <f>H355+H357</f>
        <v>1479.94</v>
      </c>
    </row>
    <row r="355" spans="1:8" s="3" customFormat="1" ht="47.25">
      <c r="A355" s="39" t="s">
        <v>169</v>
      </c>
      <c r="B355" s="15" t="s">
        <v>174</v>
      </c>
      <c r="C355" s="15"/>
      <c r="D355" s="63">
        <f>D356</f>
        <v>1479.94</v>
      </c>
      <c r="E355" s="63"/>
      <c r="F355" s="63"/>
      <c r="G355" s="94"/>
      <c r="H355" s="63">
        <f>H356</f>
        <v>1479.94</v>
      </c>
    </row>
    <row r="356" spans="1:8" s="3" customFormat="1" ht="15.75">
      <c r="A356" s="39" t="s">
        <v>68</v>
      </c>
      <c r="B356" s="15" t="s">
        <v>174</v>
      </c>
      <c r="C356" s="15" t="s">
        <v>67</v>
      </c>
      <c r="D356" s="14">
        <v>1479.94</v>
      </c>
      <c r="E356" s="14"/>
      <c r="F356" s="14"/>
      <c r="G356" s="79"/>
      <c r="H356" s="14">
        <v>1479.94</v>
      </c>
    </row>
    <row r="357" spans="1:8" s="3" customFormat="1" ht="63">
      <c r="A357" s="39" t="s">
        <v>177</v>
      </c>
      <c r="B357" s="15" t="s">
        <v>178</v>
      </c>
      <c r="C357" s="15"/>
      <c r="D357" s="63">
        <f>D358</f>
        <v>700</v>
      </c>
      <c r="E357" s="63"/>
      <c r="F357" s="63"/>
      <c r="G357" s="94"/>
      <c r="H357" s="63">
        <f>H358</f>
        <v>0</v>
      </c>
    </row>
    <row r="358" spans="1:8" s="3" customFormat="1" ht="15.75">
      <c r="A358" s="39" t="s">
        <v>68</v>
      </c>
      <c r="B358" s="15" t="s">
        <v>178</v>
      </c>
      <c r="C358" s="15" t="s">
        <v>67</v>
      </c>
      <c r="D358" s="14">
        <v>700</v>
      </c>
      <c r="E358" s="14"/>
      <c r="F358" s="14"/>
      <c r="G358" s="79"/>
      <c r="H358" s="14">
        <v>0</v>
      </c>
    </row>
    <row r="359" spans="1:8" s="3" customFormat="1" ht="31.5">
      <c r="A359" s="44" t="s">
        <v>171</v>
      </c>
      <c r="B359" s="42" t="s">
        <v>175</v>
      </c>
      <c r="C359" s="42"/>
      <c r="D359" s="43">
        <f>D360+D362+D364</f>
        <v>1620.27</v>
      </c>
      <c r="E359" s="43">
        <f>E360+E362+E364</f>
        <v>0</v>
      </c>
      <c r="F359" s="43">
        <f>F360+F362+F364</f>
        <v>0</v>
      </c>
      <c r="G359" s="43">
        <f>G360+G362+G364</f>
        <v>0</v>
      </c>
      <c r="H359" s="43">
        <f>H360+H362+H364</f>
        <v>294.76</v>
      </c>
    </row>
    <row r="360" spans="1:8" s="3" customFormat="1" ht="63">
      <c r="A360" s="39" t="s">
        <v>183</v>
      </c>
      <c r="B360" s="15" t="s">
        <v>176</v>
      </c>
      <c r="C360" s="15"/>
      <c r="D360" s="63">
        <f>D361</f>
        <v>1150</v>
      </c>
      <c r="E360" s="63"/>
      <c r="F360" s="63"/>
      <c r="G360" s="94"/>
      <c r="H360" s="63">
        <f>H361</f>
        <v>235.26</v>
      </c>
    </row>
    <row r="361" spans="1:8" s="3" customFormat="1" ht="15.75">
      <c r="A361" s="39" t="s">
        <v>68</v>
      </c>
      <c r="B361" s="15" t="s">
        <v>176</v>
      </c>
      <c r="C361" s="15" t="s">
        <v>67</v>
      </c>
      <c r="D361" s="14">
        <v>1150</v>
      </c>
      <c r="E361" s="14"/>
      <c r="F361" s="14"/>
      <c r="G361" s="79"/>
      <c r="H361" s="14">
        <v>235.26</v>
      </c>
    </row>
    <row r="362" spans="1:8" s="3" customFormat="1" ht="63">
      <c r="A362" s="39" t="s">
        <v>172</v>
      </c>
      <c r="B362" s="15" t="s">
        <v>184</v>
      </c>
      <c r="C362" s="15"/>
      <c r="D362" s="63">
        <f>D363</f>
        <v>248.4</v>
      </c>
      <c r="E362" s="63"/>
      <c r="F362" s="63"/>
      <c r="G362" s="94"/>
      <c r="H362" s="63">
        <f>H363</f>
        <v>0</v>
      </c>
    </row>
    <row r="363" spans="1:8" ht="15.75">
      <c r="A363" s="39" t="s">
        <v>68</v>
      </c>
      <c r="B363" s="15" t="s">
        <v>184</v>
      </c>
      <c r="C363" s="15" t="s">
        <v>67</v>
      </c>
      <c r="D363" s="14">
        <v>248.4</v>
      </c>
      <c r="E363" s="14"/>
      <c r="F363" s="14"/>
      <c r="G363" s="79"/>
      <c r="H363" s="14">
        <v>0</v>
      </c>
    </row>
    <row r="364" spans="1:9" ht="15.75">
      <c r="A364" s="105" t="s">
        <v>434</v>
      </c>
      <c r="B364" s="62" t="s">
        <v>435</v>
      </c>
      <c r="C364" s="15"/>
      <c r="D364" s="63">
        <f>D365</f>
        <v>221.87</v>
      </c>
      <c r="E364" s="63"/>
      <c r="F364" s="63"/>
      <c r="G364" s="94"/>
      <c r="H364" s="63">
        <f>H365</f>
        <v>59.5</v>
      </c>
      <c r="I364" s="3"/>
    </row>
    <row r="365" spans="1:9" ht="31.5">
      <c r="A365" s="13" t="s">
        <v>46</v>
      </c>
      <c r="B365" s="15" t="s">
        <v>435</v>
      </c>
      <c r="C365" s="15" t="s">
        <v>47</v>
      </c>
      <c r="D365" s="14">
        <v>221.87</v>
      </c>
      <c r="E365" s="14"/>
      <c r="F365" s="14"/>
      <c r="G365" s="79"/>
      <c r="H365" s="14">
        <v>59.5</v>
      </c>
      <c r="I365" s="3"/>
    </row>
    <row r="366" spans="1:8" ht="31.5">
      <c r="A366" s="45" t="s">
        <v>185</v>
      </c>
      <c r="B366" s="36" t="s">
        <v>188</v>
      </c>
      <c r="C366" s="36"/>
      <c r="D366" s="37">
        <f>D367</f>
        <v>1342.63</v>
      </c>
      <c r="E366" s="19" t="e">
        <f>E373+#REF!+E367+E372+#REF!</f>
        <v>#REF!</v>
      </c>
      <c r="F366" s="19" t="e">
        <f>F373+#REF!+F367+F372+#REF!</f>
        <v>#REF!</v>
      </c>
      <c r="H366" s="37">
        <f>H367</f>
        <v>1342.63</v>
      </c>
    </row>
    <row r="367" spans="1:8" ht="31.5">
      <c r="A367" s="28" t="s">
        <v>186</v>
      </c>
      <c r="B367" s="42" t="s">
        <v>188</v>
      </c>
      <c r="C367" s="42"/>
      <c r="D367" s="43">
        <f>D372+D368+D370</f>
        <v>1342.63</v>
      </c>
      <c r="E367" s="14">
        <v>3092.46</v>
      </c>
      <c r="F367" s="14">
        <v>3061.54</v>
      </c>
      <c r="H367" s="43">
        <f>H372+H368+H370</f>
        <v>1342.63</v>
      </c>
    </row>
    <row r="368" spans="1:8" ht="31.5">
      <c r="A368" s="58" t="s">
        <v>383</v>
      </c>
      <c r="B368" s="62" t="s">
        <v>314</v>
      </c>
      <c r="C368" s="62"/>
      <c r="D368" s="63">
        <f>D369</f>
        <v>589.3</v>
      </c>
      <c r="E368" s="14"/>
      <c r="F368" s="14"/>
      <c r="H368" s="63">
        <f>H369</f>
        <v>589.3</v>
      </c>
    </row>
    <row r="369" spans="1:8" ht="15.75">
      <c r="A369" s="13" t="s">
        <v>68</v>
      </c>
      <c r="B369" s="15" t="s">
        <v>314</v>
      </c>
      <c r="C369" s="15" t="s">
        <v>67</v>
      </c>
      <c r="D369" s="14">
        <v>589.3</v>
      </c>
      <c r="E369" s="14"/>
      <c r="F369" s="14"/>
      <c r="G369" s="2"/>
      <c r="H369" s="14">
        <v>589.3</v>
      </c>
    </row>
    <row r="370" spans="1:8" ht="78.75">
      <c r="A370" s="58" t="s">
        <v>315</v>
      </c>
      <c r="B370" s="62" t="s">
        <v>316</v>
      </c>
      <c r="C370" s="62"/>
      <c r="D370" s="63">
        <f>D371</f>
        <v>686.2</v>
      </c>
      <c r="E370" s="14"/>
      <c r="F370" s="14"/>
      <c r="H370" s="63">
        <f>H371</f>
        <v>686.2</v>
      </c>
    </row>
    <row r="371" spans="1:8" ht="28.5" customHeight="1">
      <c r="A371" s="13" t="s">
        <v>68</v>
      </c>
      <c r="B371" s="15" t="s">
        <v>316</v>
      </c>
      <c r="C371" s="15" t="s">
        <v>67</v>
      </c>
      <c r="D371" s="14">
        <v>686.2</v>
      </c>
      <c r="E371" s="14"/>
      <c r="F371" s="14"/>
      <c r="G371" s="2"/>
      <c r="H371" s="14">
        <v>686.2</v>
      </c>
    </row>
    <row r="372" spans="1:8" s="3" customFormat="1" ht="31.5">
      <c r="A372" s="57" t="s">
        <v>187</v>
      </c>
      <c r="B372" s="62" t="s">
        <v>188</v>
      </c>
      <c r="C372" s="62"/>
      <c r="D372" s="63">
        <f>D373</f>
        <v>67.13</v>
      </c>
      <c r="E372" s="14">
        <v>805</v>
      </c>
      <c r="F372" s="14">
        <v>823</v>
      </c>
      <c r="G372"/>
      <c r="H372" s="63">
        <f>H373</f>
        <v>67.13</v>
      </c>
    </row>
    <row r="373" spans="1:10" ht="31.5">
      <c r="A373" s="13" t="s">
        <v>89</v>
      </c>
      <c r="B373" s="15" t="s">
        <v>188</v>
      </c>
      <c r="C373" s="15" t="s">
        <v>91</v>
      </c>
      <c r="D373" s="14">
        <v>67.13</v>
      </c>
      <c r="E373" s="14">
        <v>2000</v>
      </c>
      <c r="F373" s="14">
        <v>2157</v>
      </c>
      <c r="G373" s="79"/>
      <c r="H373" s="14">
        <v>67.13</v>
      </c>
      <c r="J373" s="2"/>
    </row>
    <row r="374" spans="1:8" ht="31.5">
      <c r="A374" s="5" t="s">
        <v>23</v>
      </c>
      <c r="B374" s="7" t="s">
        <v>106</v>
      </c>
      <c r="C374" s="7"/>
      <c r="D374" s="6">
        <f>D375+D381+D385+D389</f>
        <v>11595.64</v>
      </c>
      <c r="E374" s="6">
        <f>E375+E381+E385+E389</f>
        <v>5740.7</v>
      </c>
      <c r="F374" s="6">
        <f>F375+F381+F385+F389</f>
        <v>5789.7</v>
      </c>
      <c r="G374" s="6">
        <f>G375+G381+G385+G389</f>
        <v>0</v>
      </c>
      <c r="H374" s="6">
        <f>H375+H381+H385+H389</f>
        <v>8219.84</v>
      </c>
    </row>
    <row r="375" spans="1:8" ht="64.5" customHeight="1">
      <c r="A375" s="8" t="s">
        <v>105</v>
      </c>
      <c r="B375" s="20" t="s">
        <v>107</v>
      </c>
      <c r="C375" s="20"/>
      <c r="D375" s="19">
        <f>D376+D378</f>
        <v>908.5</v>
      </c>
      <c r="E375" s="25">
        <f>SUM(E376:E384)</f>
        <v>957.9</v>
      </c>
      <c r="F375" s="19">
        <f>SUM(F376:F384)</f>
        <v>1006.9</v>
      </c>
      <c r="H375" s="19">
        <f>H376+H378</f>
        <v>675.01</v>
      </c>
    </row>
    <row r="376" spans="1:8" ht="81" customHeight="1">
      <c r="A376" s="57" t="s">
        <v>12</v>
      </c>
      <c r="B376" s="50" t="s">
        <v>107</v>
      </c>
      <c r="C376" s="50"/>
      <c r="D376" s="49">
        <f>D377</f>
        <v>4.3</v>
      </c>
      <c r="E376" s="4">
        <v>3.8</v>
      </c>
      <c r="F376" s="4">
        <v>0</v>
      </c>
      <c r="H376" s="49">
        <f>H377</f>
        <v>0</v>
      </c>
    </row>
    <row r="377" spans="1:8" ht="31.5">
      <c r="A377" s="10" t="s">
        <v>46</v>
      </c>
      <c r="B377" s="11" t="s">
        <v>107</v>
      </c>
      <c r="C377" s="11" t="s">
        <v>47</v>
      </c>
      <c r="D377" s="4">
        <v>4.3</v>
      </c>
      <c r="E377" s="4"/>
      <c r="F377" s="4"/>
      <c r="G377" s="2"/>
      <c r="H377" s="4">
        <v>0</v>
      </c>
    </row>
    <row r="378" spans="1:8" ht="63">
      <c r="A378" s="57" t="s">
        <v>28</v>
      </c>
      <c r="B378" s="50" t="s">
        <v>108</v>
      </c>
      <c r="C378" s="50"/>
      <c r="D378" s="49">
        <f>D379+D380</f>
        <v>904.2</v>
      </c>
      <c r="E378" s="4">
        <v>954.1</v>
      </c>
      <c r="F378" s="4">
        <v>1006.9</v>
      </c>
      <c r="H378" s="49">
        <f>H379+H380</f>
        <v>675.01</v>
      </c>
    </row>
    <row r="379" spans="1:8" ht="111" customHeight="1">
      <c r="A379" s="10" t="s">
        <v>44</v>
      </c>
      <c r="B379" s="11" t="s">
        <v>108</v>
      </c>
      <c r="C379" s="11" t="s">
        <v>45</v>
      </c>
      <c r="D379" s="4">
        <v>830</v>
      </c>
      <c r="E379" s="4"/>
      <c r="F379" s="4"/>
      <c r="G379" s="2"/>
      <c r="H379" s="4">
        <v>675.01</v>
      </c>
    </row>
    <row r="380" spans="1:8" ht="31.5">
      <c r="A380" s="10" t="s">
        <v>46</v>
      </c>
      <c r="B380" s="11" t="s">
        <v>108</v>
      </c>
      <c r="C380" s="11" t="s">
        <v>47</v>
      </c>
      <c r="D380" s="4">
        <v>74.2</v>
      </c>
      <c r="E380" s="4"/>
      <c r="F380" s="4"/>
      <c r="G380" s="2"/>
      <c r="H380" s="4">
        <v>0</v>
      </c>
    </row>
    <row r="381" spans="1:8" ht="63.75" customHeight="1">
      <c r="A381" s="28" t="s">
        <v>202</v>
      </c>
      <c r="B381" s="29" t="s">
        <v>206</v>
      </c>
      <c r="C381" s="29"/>
      <c r="D381" s="30">
        <f>D382</f>
        <v>6926.62</v>
      </c>
      <c r="E381" s="4"/>
      <c r="F381" s="4"/>
      <c r="H381" s="30">
        <f>H382</f>
        <v>4705.93</v>
      </c>
    </row>
    <row r="382" spans="1:8" ht="54" customHeight="1">
      <c r="A382" s="57" t="s">
        <v>3</v>
      </c>
      <c r="B382" s="50" t="s">
        <v>206</v>
      </c>
      <c r="C382" s="50"/>
      <c r="D382" s="49">
        <f>D383+D384</f>
        <v>6926.62</v>
      </c>
      <c r="E382" s="4"/>
      <c r="F382" s="4"/>
      <c r="H382" s="49">
        <f>H383+H384</f>
        <v>4705.93</v>
      </c>
    </row>
    <row r="383" spans="1:8" ht="33.75" customHeight="1">
      <c r="A383" s="10" t="s">
        <v>44</v>
      </c>
      <c r="B383" s="11" t="s">
        <v>206</v>
      </c>
      <c r="C383" s="11" t="s">
        <v>45</v>
      </c>
      <c r="D383" s="4">
        <v>5552.46</v>
      </c>
      <c r="E383" s="4"/>
      <c r="F383" s="4"/>
      <c r="G383" s="2"/>
      <c r="H383" s="4">
        <v>4025.39</v>
      </c>
    </row>
    <row r="384" spans="1:8" ht="31.5">
      <c r="A384" s="10" t="s">
        <v>46</v>
      </c>
      <c r="B384" s="11" t="s">
        <v>206</v>
      </c>
      <c r="C384" s="11" t="s">
        <v>47</v>
      </c>
      <c r="D384" s="4">
        <v>1374.16</v>
      </c>
      <c r="E384" s="4"/>
      <c r="F384" s="4"/>
      <c r="G384" s="2"/>
      <c r="H384" s="4">
        <v>680.54</v>
      </c>
    </row>
    <row r="385" spans="1:8" ht="31.5">
      <c r="A385" s="28" t="s">
        <v>207</v>
      </c>
      <c r="B385" s="29" t="s">
        <v>208</v>
      </c>
      <c r="C385" s="29"/>
      <c r="D385" s="30">
        <f>D386</f>
        <v>1415.52</v>
      </c>
      <c r="E385" s="17">
        <f>SUM(E386:E387)</f>
        <v>4782.8</v>
      </c>
      <c r="F385" s="9">
        <f>SUM(F386:F387)</f>
        <v>4782.8</v>
      </c>
      <c r="H385" s="30">
        <f>H386</f>
        <v>893.9</v>
      </c>
    </row>
    <row r="386" spans="1:8" ht="15.75">
      <c r="A386" s="57" t="s">
        <v>31</v>
      </c>
      <c r="B386" s="50" t="s">
        <v>208</v>
      </c>
      <c r="C386" s="50"/>
      <c r="D386" s="49">
        <f>D387+D388</f>
        <v>1415.52</v>
      </c>
      <c r="E386" s="4">
        <v>1082.4</v>
      </c>
      <c r="F386" s="4">
        <v>1082.4</v>
      </c>
      <c r="H386" s="49">
        <f>H387+H388</f>
        <v>893.9</v>
      </c>
    </row>
    <row r="387" spans="1:8" ht="94.5">
      <c r="A387" s="10" t="s">
        <v>44</v>
      </c>
      <c r="B387" s="11" t="s">
        <v>208</v>
      </c>
      <c r="C387" s="11" t="s">
        <v>45</v>
      </c>
      <c r="D387" s="4">
        <v>1175.52</v>
      </c>
      <c r="E387" s="4">
        <v>3700.4</v>
      </c>
      <c r="F387" s="18">
        <v>3700.4</v>
      </c>
      <c r="G387" s="2"/>
      <c r="H387" s="4">
        <v>883.98</v>
      </c>
    </row>
    <row r="388" spans="1:8" ht="31.5">
      <c r="A388" s="10" t="s">
        <v>46</v>
      </c>
      <c r="B388" s="11" t="s">
        <v>208</v>
      </c>
      <c r="C388" s="11" t="s">
        <v>47</v>
      </c>
      <c r="D388" s="4">
        <v>240</v>
      </c>
      <c r="E388" s="4"/>
      <c r="F388" s="18"/>
      <c r="G388" s="2"/>
      <c r="H388" s="4">
        <v>9.92</v>
      </c>
    </row>
    <row r="389" spans="1:8" ht="47.25">
      <c r="A389" s="28" t="s">
        <v>288</v>
      </c>
      <c r="B389" s="29" t="s">
        <v>290</v>
      </c>
      <c r="C389" s="29"/>
      <c r="D389" s="30">
        <f>D390+D392</f>
        <v>2345</v>
      </c>
      <c r="E389" s="4"/>
      <c r="F389" s="18"/>
      <c r="H389" s="30">
        <f>H390+H392</f>
        <v>1945</v>
      </c>
    </row>
    <row r="390" spans="1:8" ht="31.5">
      <c r="A390" s="57" t="s">
        <v>319</v>
      </c>
      <c r="B390" s="50" t="s">
        <v>320</v>
      </c>
      <c r="C390" s="50"/>
      <c r="D390" s="49">
        <f>D391</f>
        <v>245</v>
      </c>
      <c r="E390" s="4"/>
      <c r="F390" s="18"/>
      <c r="H390" s="49">
        <f>H391</f>
        <v>245</v>
      </c>
    </row>
    <row r="391" spans="1:8" ht="47.25">
      <c r="A391" s="10" t="s">
        <v>39</v>
      </c>
      <c r="B391" s="11" t="s">
        <v>320</v>
      </c>
      <c r="C391" s="11" t="s">
        <v>38</v>
      </c>
      <c r="D391" s="4">
        <v>245</v>
      </c>
      <c r="E391" s="4"/>
      <c r="F391" s="18"/>
      <c r="G391" s="2"/>
      <c r="H391" s="4">
        <v>245</v>
      </c>
    </row>
    <row r="392" spans="1:8" ht="78.75">
      <c r="A392" s="57" t="s">
        <v>289</v>
      </c>
      <c r="B392" s="50" t="s">
        <v>290</v>
      </c>
      <c r="C392" s="50"/>
      <c r="D392" s="49">
        <f>D393</f>
        <v>2100</v>
      </c>
      <c r="E392" s="4"/>
      <c r="F392" s="18"/>
      <c r="H392" s="49">
        <f>H393</f>
        <v>1700</v>
      </c>
    </row>
    <row r="393" spans="1:8" ht="47.25">
      <c r="A393" s="10" t="s">
        <v>39</v>
      </c>
      <c r="B393" s="11" t="s">
        <v>290</v>
      </c>
      <c r="C393" s="11" t="s">
        <v>38</v>
      </c>
      <c r="D393" s="4">
        <v>2100</v>
      </c>
      <c r="E393" s="4"/>
      <c r="F393" s="18"/>
      <c r="G393" s="2"/>
      <c r="H393" s="4">
        <v>1700</v>
      </c>
    </row>
    <row r="394" spans="1:8" ht="31.5">
      <c r="A394" s="5" t="s">
        <v>24</v>
      </c>
      <c r="B394" s="7" t="s">
        <v>201</v>
      </c>
      <c r="C394" s="7"/>
      <c r="D394" s="6">
        <f>D395+D401+D404</f>
        <v>12377.97</v>
      </c>
      <c r="E394" s="6" t="e">
        <f>E395+E401+E404</f>
        <v>#REF!</v>
      </c>
      <c r="F394" s="6" t="e">
        <f>F395+F401+F404</f>
        <v>#REF!</v>
      </c>
      <c r="G394" s="6">
        <f>G395+G401+G404</f>
        <v>0</v>
      </c>
      <c r="H394" s="6">
        <f>H395+H401+H404</f>
        <v>7011.740000000001</v>
      </c>
    </row>
    <row r="395" spans="1:8" ht="47.25">
      <c r="A395" s="28" t="s">
        <v>202</v>
      </c>
      <c r="B395" s="29" t="s">
        <v>204</v>
      </c>
      <c r="C395" s="29"/>
      <c r="D395" s="30">
        <f>D396</f>
        <v>11118.47</v>
      </c>
      <c r="E395" s="17" t="e">
        <f>E396+E402+#REF!+#REF!</f>
        <v>#REF!</v>
      </c>
      <c r="F395" s="9" t="e">
        <f>F396+F402+#REF!+#REF!</f>
        <v>#REF!</v>
      </c>
      <c r="H395" s="30">
        <f>H396</f>
        <v>6247.89</v>
      </c>
    </row>
    <row r="396" spans="1:8" ht="31.5">
      <c r="A396" s="10" t="s">
        <v>3</v>
      </c>
      <c r="B396" s="11" t="s">
        <v>204</v>
      </c>
      <c r="C396" s="11"/>
      <c r="D396" s="4">
        <f>D397+D398+D400+D399</f>
        <v>11118.47</v>
      </c>
      <c r="E396" s="4">
        <v>8230.1</v>
      </c>
      <c r="F396" s="4">
        <v>8147.8</v>
      </c>
      <c r="G396" s="2"/>
      <c r="H396" s="4">
        <f>H397+H398+H400</f>
        <v>6247.89</v>
      </c>
    </row>
    <row r="397" spans="1:8" ht="94.5">
      <c r="A397" s="10" t="s">
        <v>44</v>
      </c>
      <c r="B397" s="11" t="s">
        <v>204</v>
      </c>
      <c r="C397" s="11" t="s">
        <v>45</v>
      </c>
      <c r="D397" s="4">
        <v>8277.63</v>
      </c>
      <c r="E397" s="4"/>
      <c r="F397" s="4"/>
      <c r="G397" s="2"/>
      <c r="H397" s="4">
        <v>5069.93</v>
      </c>
    </row>
    <row r="398" spans="1:8" ht="31.5">
      <c r="A398" s="10" t="s">
        <v>46</v>
      </c>
      <c r="B398" s="11" t="s">
        <v>204</v>
      </c>
      <c r="C398" s="11" t="s">
        <v>47</v>
      </c>
      <c r="D398" s="4">
        <f>1532.75+693.09</f>
        <v>2225.84</v>
      </c>
      <c r="E398" s="4"/>
      <c r="F398" s="4"/>
      <c r="G398" s="2"/>
      <c r="H398" s="4">
        <f>995.14+180.26</f>
        <v>1175.4</v>
      </c>
    </row>
    <row r="399" spans="1:8" ht="31.5">
      <c r="A399" s="69" t="s">
        <v>301</v>
      </c>
      <c r="B399" s="11" t="s">
        <v>204</v>
      </c>
      <c r="C399" s="11" t="s">
        <v>303</v>
      </c>
      <c r="D399" s="4">
        <v>610</v>
      </c>
      <c r="E399" s="4"/>
      <c r="F399" s="4"/>
      <c r="G399" s="2"/>
      <c r="H399" s="4">
        <v>0</v>
      </c>
    </row>
    <row r="400" spans="1:8" ht="15.75">
      <c r="A400" s="10" t="s">
        <v>68</v>
      </c>
      <c r="B400" s="11" t="s">
        <v>204</v>
      </c>
      <c r="C400" s="11" t="s">
        <v>67</v>
      </c>
      <c r="D400" s="4">
        <v>5</v>
      </c>
      <c r="E400" s="4"/>
      <c r="F400" s="4"/>
      <c r="G400" s="2"/>
      <c r="H400" s="4">
        <v>2.56</v>
      </c>
    </row>
    <row r="401" spans="1:8" ht="31.5">
      <c r="A401" s="28" t="s">
        <v>203</v>
      </c>
      <c r="B401" s="29" t="s">
        <v>205</v>
      </c>
      <c r="C401" s="29"/>
      <c r="D401" s="30">
        <f>D402</f>
        <v>861.5</v>
      </c>
      <c r="E401" s="4"/>
      <c r="F401" s="4"/>
      <c r="H401" s="30">
        <f>H402</f>
        <v>365.85</v>
      </c>
    </row>
    <row r="402" spans="1:8" ht="47.25">
      <c r="A402" s="10" t="s">
        <v>25</v>
      </c>
      <c r="B402" s="11" t="s">
        <v>205</v>
      </c>
      <c r="C402" s="11"/>
      <c r="D402" s="14">
        <f>D403</f>
        <v>861.5</v>
      </c>
      <c r="E402" s="14">
        <v>500</v>
      </c>
      <c r="F402" s="14">
        <v>400</v>
      </c>
      <c r="G402" s="79"/>
      <c r="H402" s="14">
        <f>H403</f>
        <v>365.85</v>
      </c>
    </row>
    <row r="403" spans="1:8" ht="31.5">
      <c r="A403" s="10" t="s">
        <v>46</v>
      </c>
      <c r="B403" s="11" t="s">
        <v>205</v>
      </c>
      <c r="C403" s="11" t="s">
        <v>47</v>
      </c>
      <c r="D403" s="14">
        <v>861.5</v>
      </c>
      <c r="E403" s="14"/>
      <c r="F403" s="14"/>
      <c r="G403" s="79"/>
      <c r="H403" s="14">
        <v>365.85</v>
      </c>
    </row>
    <row r="404" spans="1:9" ht="15.75">
      <c r="A404" s="58" t="s">
        <v>343</v>
      </c>
      <c r="B404" s="62" t="s">
        <v>345</v>
      </c>
      <c r="C404" s="62"/>
      <c r="D404" s="63">
        <f>D405</f>
        <v>398</v>
      </c>
      <c r="E404" s="63"/>
      <c r="F404" s="63"/>
      <c r="G404" s="74"/>
      <c r="H404" s="63">
        <f>H405</f>
        <v>398</v>
      </c>
      <c r="I404" s="3"/>
    </row>
    <row r="405" spans="1:9" ht="31.5">
      <c r="A405" s="13" t="s">
        <v>344</v>
      </c>
      <c r="B405" s="15" t="s">
        <v>345</v>
      </c>
      <c r="C405" s="15" t="s">
        <v>346</v>
      </c>
      <c r="D405" s="14">
        <v>398</v>
      </c>
      <c r="E405" s="14"/>
      <c r="F405" s="14"/>
      <c r="G405" s="79"/>
      <c r="H405" s="14">
        <v>398</v>
      </c>
      <c r="I405" s="3" t="s">
        <v>322</v>
      </c>
    </row>
    <row r="406" spans="1:8" ht="31.5">
      <c r="A406" s="5" t="s">
        <v>209</v>
      </c>
      <c r="B406" s="7" t="s">
        <v>212</v>
      </c>
      <c r="C406" s="7"/>
      <c r="D406" s="6">
        <f>D407+D411</f>
        <v>4732.5</v>
      </c>
      <c r="E406" s="4"/>
      <c r="F406" s="4"/>
      <c r="H406" s="6">
        <f>H407+H411</f>
        <v>1791.83</v>
      </c>
    </row>
    <row r="407" spans="1:8" ht="63">
      <c r="A407" s="28" t="s">
        <v>210</v>
      </c>
      <c r="B407" s="29" t="s">
        <v>213</v>
      </c>
      <c r="C407" s="29"/>
      <c r="D407" s="30">
        <f>D408</f>
        <v>3201.5</v>
      </c>
      <c r="E407" s="4"/>
      <c r="F407" s="4"/>
      <c r="H407" s="30">
        <f>H408</f>
        <v>1281.68</v>
      </c>
    </row>
    <row r="408" spans="1:8" ht="47.25">
      <c r="A408" s="10" t="s">
        <v>211</v>
      </c>
      <c r="B408" s="11" t="s">
        <v>213</v>
      </c>
      <c r="C408" s="11"/>
      <c r="D408" s="4">
        <f>D409+D410</f>
        <v>3201.5</v>
      </c>
      <c r="E408" s="4"/>
      <c r="F408" s="4"/>
      <c r="G408" s="2"/>
      <c r="H408" s="4">
        <f>H409+H410</f>
        <v>1281.68</v>
      </c>
    </row>
    <row r="409" spans="1:8" ht="94.5">
      <c r="A409" s="10" t="s">
        <v>44</v>
      </c>
      <c r="B409" s="11" t="s">
        <v>213</v>
      </c>
      <c r="C409" s="11" t="s">
        <v>45</v>
      </c>
      <c r="D409" s="4">
        <v>3017.7</v>
      </c>
      <c r="E409" s="4"/>
      <c r="F409" s="4"/>
      <c r="G409" s="2"/>
      <c r="H409" s="4">
        <v>1270.89</v>
      </c>
    </row>
    <row r="410" spans="1:8" ht="31.5">
      <c r="A410" s="10" t="s">
        <v>46</v>
      </c>
      <c r="B410" s="11" t="s">
        <v>213</v>
      </c>
      <c r="C410" s="11" t="s">
        <v>47</v>
      </c>
      <c r="D410" s="4">
        <v>183.8</v>
      </c>
      <c r="E410" s="4"/>
      <c r="F410" s="4"/>
      <c r="G410" s="2"/>
      <c r="H410" s="4">
        <v>10.79</v>
      </c>
    </row>
    <row r="411" spans="1:8" ht="47.25">
      <c r="A411" s="28" t="s">
        <v>214</v>
      </c>
      <c r="B411" s="29" t="s">
        <v>216</v>
      </c>
      <c r="C411" s="29"/>
      <c r="D411" s="30">
        <f>D412</f>
        <v>1531</v>
      </c>
      <c r="E411" s="4"/>
      <c r="F411" s="4"/>
      <c r="H411" s="30">
        <f>H412</f>
        <v>510.15</v>
      </c>
    </row>
    <row r="412" spans="1:8" ht="78.75">
      <c r="A412" s="10" t="s">
        <v>215</v>
      </c>
      <c r="B412" s="11" t="s">
        <v>216</v>
      </c>
      <c r="C412" s="11"/>
      <c r="D412" s="4">
        <f>D413</f>
        <v>1531</v>
      </c>
      <c r="E412" s="4"/>
      <c r="F412" s="4"/>
      <c r="G412" s="2"/>
      <c r="H412" s="4">
        <f>H413</f>
        <v>510.15</v>
      </c>
    </row>
    <row r="413" spans="1:8" ht="31.5">
      <c r="A413" s="10" t="s">
        <v>46</v>
      </c>
      <c r="B413" s="11" t="s">
        <v>216</v>
      </c>
      <c r="C413" s="11" t="s">
        <v>47</v>
      </c>
      <c r="D413" s="4">
        <v>1531</v>
      </c>
      <c r="E413" s="4"/>
      <c r="F413" s="4"/>
      <c r="G413" s="2"/>
      <c r="H413" s="4">
        <v>510.15</v>
      </c>
    </row>
    <row r="414" spans="1:8" ht="31.5">
      <c r="A414" s="5" t="s">
        <v>274</v>
      </c>
      <c r="B414" s="7" t="s">
        <v>277</v>
      </c>
      <c r="C414" s="7"/>
      <c r="D414" s="6">
        <f>D415+D418+D421+D424+D427</f>
        <v>12681</v>
      </c>
      <c r="E414" s="6">
        <f>E415+E418+E421+E424+E427</f>
        <v>0</v>
      </c>
      <c r="F414" s="6">
        <f>F415+F418+F421+F424+F427</f>
        <v>0</v>
      </c>
      <c r="G414" s="6">
        <f>G415+G418+G421+G424+G427</f>
        <v>0</v>
      </c>
      <c r="H414" s="6">
        <f>H415+H418+H421+H424+H427</f>
        <v>1736.02</v>
      </c>
    </row>
    <row r="415" spans="1:8" ht="47.25">
      <c r="A415" s="28" t="s">
        <v>275</v>
      </c>
      <c r="B415" s="29" t="s">
        <v>278</v>
      </c>
      <c r="C415" s="29"/>
      <c r="D415" s="30">
        <f>D416</f>
        <v>1981</v>
      </c>
      <c r="E415" s="4"/>
      <c r="F415" s="4"/>
      <c r="H415" s="30">
        <f>H416</f>
        <v>408.98</v>
      </c>
    </row>
    <row r="416" spans="1:8" ht="31.5">
      <c r="A416" s="57" t="s">
        <v>276</v>
      </c>
      <c r="B416" s="50" t="s">
        <v>278</v>
      </c>
      <c r="C416" s="50"/>
      <c r="D416" s="49">
        <f>D417</f>
        <v>1981</v>
      </c>
      <c r="E416" s="4"/>
      <c r="F416" s="4"/>
      <c r="H416" s="49">
        <f>H417</f>
        <v>408.98</v>
      </c>
    </row>
    <row r="417" spans="1:8" ht="31.5">
      <c r="A417" s="10" t="s">
        <v>46</v>
      </c>
      <c r="B417" s="11" t="s">
        <v>278</v>
      </c>
      <c r="C417" s="11" t="s">
        <v>47</v>
      </c>
      <c r="D417" s="4">
        <v>1981</v>
      </c>
      <c r="E417" s="4"/>
      <c r="F417" s="4"/>
      <c r="G417" s="2"/>
      <c r="H417" s="4">
        <v>408.98</v>
      </c>
    </row>
    <row r="418" spans="1:8" ht="63">
      <c r="A418" s="28" t="s">
        <v>281</v>
      </c>
      <c r="B418" s="29" t="s">
        <v>283</v>
      </c>
      <c r="C418" s="29"/>
      <c r="D418" s="30">
        <f>D419</f>
        <v>7000</v>
      </c>
      <c r="E418" s="4"/>
      <c r="F418" s="4"/>
      <c r="H418" s="30">
        <f>H419</f>
        <v>10.77</v>
      </c>
    </row>
    <row r="419" spans="1:8" ht="47.25">
      <c r="A419" s="57" t="s">
        <v>282</v>
      </c>
      <c r="B419" s="50" t="s">
        <v>283</v>
      </c>
      <c r="C419" s="50"/>
      <c r="D419" s="49">
        <f>D420</f>
        <v>7000</v>
      </c>
      <c r="E419" s="4"/>
      <c r="F419" s="4"/>
      <c r="H419" s="49">
        <f>H420</f>
        <v>10.77</v>
      </c>
    </row>
    <row r="420" spans="1:8" ht="31.5">
      <c r="A420" s="10" t="s">
        <v>46</v>
      </c>
      <c r="B420" s="11" t="s">
        <v>283</v>
      </c>
      <c r="C420" s="11" t="s">
        <v>47</v>
      </c>
      <c r="D420" s="4">
        <v>7000</v>
      </c>
      <c r="E420" s="4"/>
      <c r="F420" s="4"/>
      <c r="G420" s="2"/>
      <c r="H420" s="4">
        <v>10.77</v>
      </c>
    </row>
    <row r="421" spans="1:8" ht="47.25">
      <c r="A421" s="28" t="s">
        <v>284</v>
      </c>
      <c r="B421" s="29" t="s">
        <v>286</v>
      </c>
      <c r="C421" s="29"/>
      <c r="D421" s="30">
        <f>D422</f>
        <v>2100</v>
      </c>
      <c r="E421" s="4"/>
      <c r="F421" s="4"/>
      <c r="H421" s="30">
        <f>H422</f>
        <v>173.5</v>
      </c>
    </row>
    <row r="422" spans="1:8" ht="31.5">
      <c r="A422" s="57" t="s">
        <v>285</v>
      </c>
      <c r="B422" s="50" t="s">
        <v>286</v>
      </c>
      <c r="C422" s="50"/>
      <c r="D422" s="49">
        <f>D423</f>
        <v>2100</v>
      </c>
      <c r="E422" s="4"/>
      <c r="F422" s="4"/>
      <c r="H422" s="49">
        <f>H423</f>
        <v>173.5</v>
      </c>
    </row>
    <row r="423" spans="1:8" ht="31.5">
      <c r="A423" s="10" t="s">
        <v>46</v>
      </c>
      <c r="B423" s="11" t="s">
        <v>286</v>
      </c>
      <c r="C423" s="11" t="s">
        <v>47</v>
      </c>
      <c r="D423" s="4">
        <f>1200+900</f>
        <v>2100</v>
      </c>
      <c r="E423" s="4"/>
      <c r="F423" s="4"/>
      <c r="G423" s="2"/>
      <c r="H423" s="4">
        <v>173.5</v>
      </c>
    </row>
    <row r="424" spans="1:8" ht="31.5">
      <c r="A424" s="28" t="s">
        <v>297</v>
      </c>
      <c r="B424" s="29" t="s">
        <v>296</v>
      </c>
      <c r="C424" s="29"/>
      <c r="D424" s="30">
        <f>D425</f>
        <v>900</v>
      </c>
      <c r="E424" s="4"/>
      <c r="F424" s="4"/>
      <c r="H424" s="30">
        <f>H425</f>
        <v>721</v>
      </c>
    </row>
    <row r="425" spans="1:8" ht="15.75">
      <c r="A425" s="57" t="s">
        <v>295</v>
      </c>
      <c r="B425" s="50" t="s">
        <v>296</v>
      </c>
      <c r="C425" s="50"/>
      <c r="D425" s="49">
        <f>D426</f>
        <v>900</v>
      </c>
      <c r="E425" s="4"/>
      <c r="F425" s="4"/>
      <c r="H425" s="49">
        <f>H426</f>
        <v>721</v>
      </c>
    </row>
    <row r="426" spans="1:8" ht="31.5">
      <c r="A426" s="10" t="s">
        <v>46</v>
      </c>
      <c r="B426" s="11" t="s">
        <v>296</v>
      </c>
      <c r="C426" s="11" t="s">
        <v>47</v>
      </c>
      <c r="D426" s="4">
        <v>900</v>
      </c>
      <c r="E426" s="4"/>
      <c r="F426" s="4"/>
      <c r="G426" s="2"/>
      <c r="H426" s="4">
        <v>721</v>
      </c>
    </row>
    <row r="427" spans="1:8" ht="63">
      <c r="A427" s="28" t="s">
        <v>298</v>
      </c>
      <c r="B427" s="29" t="s">
        <v>300</v>
      </c>
      <c r="C427" s="29"/>
      <c r="D427" s="30">
        <f>D428</f>
        <v>700</v>
      </c>
      <c r="E427" s="4"/>
      <c r="F427" s="4"/>
      <c r="H427" s="30">
        <f>H428</f>
        <v>421.77</v>
      </c>
    </row>
    <row r="428" spans="1:8" ht="31.5">
      <c r="A428" s="57" t="s">
        <v>299</v>
      </c>
      <c r="B428" s="50" t="s">
        <v>300</v>
      </c>
      <c r="C428" s="50"/>
      <c r="D428" s="49">
        <f>D429</f>
        <v>700</v>
      </c>
      <c r="E428" s="4"/>
      <c r="F428" s="4"/>
      <c r="H428" s="49">
        <f>H429</f>
        <v>421.77</v>
      </c>
    </row>
    <row r="429" spans="1:8" ht="15.75">
      <c r="A429" s="10" t="s">
        <v>68</v>
      </c>
      <c r="B429" s="11" t="s">
        <v>300</v>
      </c>
      <c r="C429" s="11" t="s">
        <v>67</v>
      </c>
      <c r="D429" s="4">
        <v>700</v>
      </c>
      <c r="E429" s="4"/>
      <c r="F429" s="4"/>
      <c r="G429" s="2"/>
      <c r="H429" s="4">
        <v>421.77</v>
      </c>
    </row>
    <row r="430" spans="1:8" ht="55.5" customHeight="1">
      <c r="A430" s="6" t="s">
        <v>32</v>
      </c>
      <c r="B430" s="7" t="s">
        <v>287</v>
      </c>
      <c r="C430" s="7"/>
      <c r="D430" s="6">
        <f>D431+D434+D436+D438+D440</f>
        <v>34656.2</v>
      </c>
      <c r="E430" s="6">
        <f>E431+E434+E436+E438+E440</f>
        <v>12338.54</v>
      </c>
      <c r="F430" s="6">
        <f>F431+F434+F436+F438+F440</f>
        <v>11709.16</v>
      </c>
      <c r="G430" s="6">
        <f>G431+G434+G436+G438+G440</f>
        <v>0</v>
      </c>
      <c r="H430" s="6">
        <f>H431+H434+H436+H438+H440</f>
        <v>4693.129999999999</v>
      </c>
    </row>
    <row r="431" spans="1:8" ht="47.25">
      <c r="A431" s="57" t="s">
        <v>33</v>
      </c>
      <c r="B431" s="50" t="s">
        <v>287</v>
      </c>
      <c r="C431" s="50"/>
      <c r="D431" s="49">
        <f>D432</f>
        <v>2225.7</v>
      </c>
      <c r="E431" s="4">
        <v>500</v>
      </c>
      <c r="F431" s="4">
        <v>500</v>
      </c>
      <c r="H431" s="49">
        <f>H432</f>
        <v>2225.7</v>
      </c>
    </row>
    <row r="432" spans="1:8" ht="15.75">
      <c r="A432" s="10" t="s">
        <v>68</v>
      </c>
      <c r="B432" s="11" t="s">
        <v>287</v>
      </c>
      <c r="C432" s="11" t="s">
        <v>67</v>
      </c>
      <c r="D432" s="4">
        <v>2225.7</v>
      </c>
      <c r="E432" s="4"/>
      <c r="F432" s="4"/>
      <c r="G432" s="2"/>
      <c r="H432" s="4">
        <v>2225.7</v>
      </c>
    </row>
    <row r="433" spans="1:8" ht="15.75">
      <c r="A433" s="58" t="s">
        <v>292</v>
      </c>
      <c r="B433" s="50" t="s">
        <v>291</v>
      </c>
      <c r="C433" s="50"/>
      <c r="D433" s="49">
        <f>D434+D436</f>
        <v>2657.6</v>
      </c>
      <c r="E433" s="4">
        <v>3000</v>
      </c>
      <c r="F433" s="4">
        <v>3000</v>
      </c>
      <c r="H433" s="49">
        <f>H434+H436</f>
        <v>0</v>
      </c>
    </row>
    <row r="434" spans="1:8" ht="31.5">
      <c r="A434" s="58" t="s">
        <v>26</v>
      </c>
      <c r="B434" s="50" t="s">
        <v>293</v>
      </c>
      <c r="C434" s="50"/>
      <c r="D434" s="49">
        <f>D435</f>
        <v>1987.6</v>
      </c>
      <c r="E434" s="4"/>
      <c r="F434" s="4"/>
      <c r="H434" s="49">
        <f>H435</f>
        <v>0</v>
      </c>
    </row>
    <row r="435" spans="1:8" ht="15.75">
      <c r="A435" s="13" t="s">
        <v>68</v>
      </c>
      <c r="B435" s="11" t="s">
        <v>293</v>
      </c>
      <c r="C435" s="11" t="s">
        <v>67</v>
      </c>
      <c r="D435" s="4">
        <v>1987.6</v>
      </c>
      <c r="E435" s="4"/>
      <c r="F435" s="4"/>
      <c r="G435" s="2"/>
      <c r="H435" s="4">
        <v>0</v>
      </c>
    </row>
    <row r="436" spans="1:8" ht="78.75">
      <c r="A436" s="57" t="s">
        <v>27</v>
      </c>
      <c r="B436" s="50" t="s">
        <v>294</v>
      </c>
      <c r="C436" s="50"/>
      <c r="D436" s="49">
        <f>D437</f>
        <v>670</v>
      </c>
      <c r="E436" s="4">
        <v>500</v>
      </c>
      <c r="F436" s="4">
        <v>500</v>
      </c>
      <c r="H436" s="49">
        <f>H437</f>
        <v>0</v>
      </c>
    </row>
    <row r="437" spans="1:8" ht="15.75">
      <c r="A437" s="10" t="s">
        <v>68</v>
      </c>
      <c r="B437" s="11" t="s">
        <v>294</v>
      </c>
      <c r="C437" s="11" t="s">
        <v>67</v>
      </c>
      <c r="D437" s="4">
        <v>670</v>
      </c>
      <c r="E437" s="4"/>
      <c r="F437" s="4"/>
      <c r="G437" s="2"/>
      <c r="H437" s="4">
        <v>0</v>
      </c>
    </row>
    <row r="438" spans="1:8" ht="47.25">
      <c r="A438" s="57" t="s">
        <v>321</v>
      </c>
      <c r="B438" s="50" t="s">
        <v>302</v>
      </c>
      <c r="C438" s="50"/>
      <c r="D438" s="49">
        <f>D439</f>
        <v>27243.2</v>
      </c>
      <c r="E438" s="9">
        <f>E439</f>
        <v>11338.54</v>
      </c>
      <c r="F438" s="9">
        <f>F439</f>
        <v>10709.16</v>
      </c>
      <c r="H438" s="49">
        <f>H439</f>
        <v>0</v>
      </c>
    </row>
    <row r="439" spans="1:10" ht="31.5">
      <c r="A439" s="10" t="s">
        <v>46</v>
      </c>
      <c r="B439" s="11" t="s">
        <v>302</v>
      </c>
      <c r="C439" s="11" t="s">
        <v>47</v>
      </c>
      <c r="D439" s="4">
        <v>27243.2</v>
      </c>
      <c r="E439" s="4">
        <v>11338.54</v>
      </c>
      <c r="F439" s="4">
        <f>16802.98-6093.82</f>
        <v>10709.16</v>
      </c>
      <c r="G439" s="2"/>
      <c r="H439" s="4">
        <v>0</v>
      </c>
      <c r="J439" s="2"/>
    </row>
    <row r="440" spans="1:8" ht="63">
      <c r="A440" s="57" t="s">
        <v>304</v>
      </c>
      <c r="B440" s="50" t="s">
        <v>305</v>
      </c>
      <c r="C440" s="50"/>
      <c r="D440" s="49">
        <f>D441</f>
        <v>2529.7</v>
      </c>
      <c r="E440" s="4"/>
      <c r="F440" s="4"/>
      <c r="H440" s="49">
        <f>H441</f>
        <v>2467.43</v>
      </c>
    </row>
    <row r="441" spans="1:11" ht="39.75" customHeight="1">
      <c r="A441" s="13" t="s">
        <v>89</v>
      </c>
      <c r="B441" s="11" t="s">
        <v>305</v>
      </c>
      <c r="C441" s="11" t="s">
        <v>91</v>
      </c>
      <c r="D441" s="4">
        <v>2529.7</v>
      </c>
      <c r="E441" s="4"/>
      <c r="F441" s="4"/>
      <c r="G441" s="2"/>
      <c r="H441" s="4">
        <v>2467.43</v>
      </c>
      <c r="J441" s="79"/>
      <c r="K441" s="3"/>
    </row>
    <row r="442" spans="1:8" ht="15.75">
      <c r="A442" s="21" t="s">
        <v>10</v>
      </c>
      <c r="B442" s="22"/>
      <c r="C442" s="22"/>
      <c r="D442" s="106">
        <f>D430+D247+D164+D142+D74+D37+D8+D374+D394+D406+D414</f>
        <v>1116963.2399999998</v>
      </c>
      <c r="E442" s="23" t="e">
        <f>E430+E247+E164+E142+E74+E37+E8+E374+E394</f>
        <v>#REF!</v>
      </c>
      <c r="F442" s="23" t="e">
        <f>F430+F247+F164+F142+F74+F37+F8+F374+F394</f>
        <v>#REF!</v>
      </c>
      <c r="H442" s="106">
        <f>H430+H247+H164+H142+H74+H37+H8+H374+H394+H406+H414</f>
        <v>637794.64</v>
      </c>
    </row>
    <row r="444" ht="12.75">
      <c r="E444" s="24" t="e">
        <f>E430+E394+E374+E247+E164+E142+E74+E37+E8</f>
        <v>#REF!</v>
      </c>
    </row>
  </sheetData>
  <sheetProtection/>
  <autoFilter ref="A6:H442"/>
  <mergeCells count="8">
    <mergeCell ref="C2:H2"/>
    <mergeCell ref="A4:H4"/>
    <mergeCell ref="A6:A7"/>
    <mergeCell ref="B6:B7"/>
    <mergeCell ref="C6:C7"/>
    <mergeCell ref="C5:H5"/>
    <mergeCell ref="D6:D7"/>
    <mergeCell ref="H6:H7"/>
  </mergeCells>
  <printOptions/>
  <pageMargins left="0.17" right="0.19" top="0.42" bottom="0.25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2016-11-09T13:10:33Z</cp:lastPrinted>
  <dcterms:created xsi:type="dcterms:W3CDTF">1996-10-08T23:32:33Z</dcterms:created>
  <dcterms:modified xsi:type="dcterms:W3CDTF">2016-11-09T14:41:15Z</dcterms:modified>
  <cp:category/>
  <cp:version/>
  <cp:contentType/>
  <cp:contentStatus/>
</cp:coreProperties>
</file>